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cskrb-my.sharepoint.com/personal/ljmajstorovic_socskrb_hr/Documents/CRZagreb/"/>
    </mc:Choice>
  </mc:AlternateContent>
  <xr:revisionPtr revIDLastSave="706" documentId="8_{81E17268-630C-470C-9DBC-F5DE9DB5DEAE}" xr6:coauthVersionLast="47" xr6:coauthVersionMax="47" xr10:uidLastSave="{40F6551C-E7E1-476A-A77E-7FB96D5B507E}"/>
  <bookViews>
    <workbookView xWindow="780" yWindow="780" windowWidth="21600" windowHeight="11295" firstSheet="4" activeTab="6" xr2:uid="{80D4E1A1-6409-4193-BE76-03FBC7069423}"/>
  </bookViews>
  <sheets>
    <sheet name="SAŽETAK" sheetId="1" r:id="rId1"/>
    <sheet name="RAČUN PRIHODA I RASHODA" sheetId="2" r:id="rId2"/>
    <sheet name="RASHODI PREMA IZVORU FINANCIRAN" sheetId="4" r:id="rId3"/>
    <sheet name="RASHODI PREMA FUNKCIJSKOJ KL" sheetId="5" r:id="rId4"/>
    <sheet name="RAČUN FINANCIRANJA-EKONOMSKA KL" sheetId="6" r:id="rId5"/>
    <sheet name="RAČUN FINANCIRANJA PREMA IF" sheetId="7" r:id="rId6"/>
    <sheet name="II POSEBNI DI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D17" i="4"/>
  <c r="D5" i="4"/>
  <c r="E5" i="4"/>
  <c r="H5" i="4" s="1"/>
  <c r="H6" i="4"/>
  <c r="H7" i="4"/>
  <c r="H10" i="4"/>
  <c r="H11" i="4"/>
  <c r="H12" i="4"/>
  <c r="H13" i="4"/>
  <c r="H14" i="4"/>
  <c r="H15" i="4"/>
  <c r="H18" i="4"/>
  <c r="H19" i="4"/>
  <c r="H20" i="4"/>
  <c r="H21" i="4"/>
  <c r="H22" i="4"/>
  <c r="H23" i="4"/>
  <c r="H24" i="4"/>
  <c r="H25" i="4"/>
  <c r="H26" i="4"/>
  <c r="H27" i="4"/>
  <c r="H5" i="5"/>
  <c r="H6" i="5"/>
  <c r="I10" i="8"/>
  <c r="I11" i="8"/>
  <c r="I12" i="8"/>
  <c r="I13" i="8"/>
  <c r="I15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40" i="8"/>
  <c r="I41" i="8"/>
  <c r="I42" i="8"/>
  <c r="I43" i="8"/>
  <c r="I44" i="8"/>
  <c r="I45" i="8"/>
  <c r="I46" i="8"/>
  <c r="I47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6" i="8"/>
  <c r="I67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5" i="8"/>
  <c r="I87" i="8"/>
  <c r="I88" i="8"/>
  <c r="I89" i="8"/>
  <c r="I90" i="8"/>
  <c r="I93" i="8"/>
  <c r="I94" i="8"/>
  <c r="I9" i="8"/>
  <c r="G6" i="5"/>
  <c r="G5" i="5"/>
  <c r="F5" i="5"/>
  <c r="G6" i="4"/>
  <c r="G7" i="4"/>
  <c r="G10" i="4"/>
  <c r="G11" i="4"/>
  <c r="G12" i="4"/>
  <c r="G13" i="4"/>
  <c r="G14" i="4"/>
  <c r="G15" i="4"/>
  <c r="G17" i="4"/>
  <c r="G18" i="4"/>
  <c r="G19" i="4"/>
  <c r="G22" i="4"/>
  <c r="G23" i="4"/>
  <c r="G24" i="4"/>
  <c r="G25" i="4"/>
  <c r="G26" i="4"/>
  <c r="G27" i="4"/>
  <c r="G5" i="4"/>
  <c r="F5" i="4"/>
  <c r="F18" i="4"/>
  <c r="F17" i="4" s="1"/>
  <c r="L33" i="2"/>
  <c r="L10" i="2"/>
  <c r="L11" i="2"/>
  <c r="L12" i="2"/>
  <c r="L13" i="2"/>
  <c r="L14" i="2"/>
  <c r="L15" i="2"/>
  <c r="L16" i="2"/>
  <c r="L17" i="2"/>
  <c r="L18" i="2"/>
  <c r="L19" i="2"/>
  <c r="L23" i="2"/>
  <c r="L24" i="2"/>
  <c r="L25" i="2"/>
  <c r="L26" i="2"/>
  <c r="L27" i="2"/>
  <c r="L9" i="2"/>
  <c r="K10" i="2"/>
  <c r="K11" i="2"/>
  <c r="K14" i="2"/>
  <c r="K15" i="2"/>
  <c r="K16" i="2"/>
  <c r="K17" i="2"/>
  <c r="K18" i="2"/>
  <c r="K19" i="2"/>
  <c r="K23" i="2"/>
  <c r="K24" i="2"/>
  <c r="K25" i="2"/>
  <c r="K26" i="2"/>
  <c r="K27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3" i="2"/>
  <c r="K74" i="2"/>
  <c r="K75" i="2"/>
  <c r="K76" i="2"/>
  <c r="K9" i="2"/>
  <c r="L13" i="1"/>
  <c r="L14" i="1"/>
  <c r="L16" i="1"/>
  <c r="L17" i="1"/>
  <c r="L11" i="1"/>
  <c r="K13" i="1"/>
  <c r="K14" i="1"/>
  <c r="K16" i="1"/>
  <c r="K17" i="1"/>
  <c r="K11" i="1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3" i="2"/>
  <c r="L74" i="2"/>
  <c r="L75" i="2"/>
  <c r="L76" i="2"/>
  <c r="J13" i="1"/>
  <c r="J17" i="1" s="1"/>
  <c r="J16" i="1"/>
  <c r="J33" i="2"/>
  <c r="J34" i="2"/>
  <c r="J44" i="2"/>
  <c r="J55" i="2"/>
  <c r="J9" i="2"/>
  <c r="J26" i="2"/>
  <c r="J25" i="2" s="1"/>
  <c r="J10" i="2" s="1"/>
  <c r="J19" i="2"/>
  <c r="H11" i="8"/>
  <c r="H15" i="8"/>
  <c r="H64" i="8"/>
  <c r="H49" i="8"/>
  <c r="H13" i="8" s="1"/>
  <c r="G15" i="8"/>
  <c r="G49" i="8"/>
  <c r="G13" i="8" s="1"/>
  <c r="F83" i="8"/>
  <c r="G69" i="8"/>
  <c r="F69" i="8"/>
  <c r="G76" i="8"/>
  <c r="G75" i="8" s="1"/>
  <c r="F76" i="8"/>
  <c r="F75" i="8" s="1"/>
  <c r="G62" i="8"/>
  <c r="F62" i="8"/>
  <c r="F49" i="8" s="1"/>
  <c r="F15" i="8"/>
  <c r="H45" i="8"/>
  <c r="H42" i="8"/>
  <c r="H23" i="8"/>
  <c r="H17" i="8"/>
  <c r="H67" i="8"/>
  <c r="H66" i="8"/>
  <c r="F66" i="8" l="1"/>
  <c r="G66" i="8"/>
  <c r="F67" i="8"/>
  <c r="H12" i="8"/>
  <c r="H10" i="8" s="1"/>
  <c r="H9" i="8" s="1"/>
  <c r="F13" i="8"/>
  <c r="F11" i="8" s="1"/>
  <c r="G12" i="8" l="1"/>
  <c r="F10" i="8"/>
  <c r="F9" i="8" s="1"/>
  <c r="F12" i="8"/>
  <c r="G10" i="8"/>
  <c r="G9" i="8" l="1"/>
</calcChain>
</file>

<file path=xl/sharedStrings.xml><?xml version="1.0" encoding="utf-8"?>
<sst xmlns="http://schemas.openxmlformats.org/spreadsheetml/2006/main" count="408" uniqueCount="226">
  <si>
    <t>IZVRŠENJE FINANCIJSKOG PLANA PRORAČUNSKOG KORISNIKA DRŽAVNOG PRORAČUNA_x000D_
ZA PRVO POLUGODIŠTE 2025.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</si>
  <si>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</si>
  <si>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</si>
  <si>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</si>
  <si>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</si>
  <si>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OSTVARENJE/IZVRŠENJE_x000D_
1.-6.2024. </t>
  </si>
  <si>
    <t>IZVORNI PLAN ILI_x000D_
REBALANS 2025.*</t>
  </si>
  <si>
    <t xml:space="preserve">TEKUĆI PLAN 2025.* </t>
  </si>
  <si>
    <t xml:space="preserve">OSTVARENJE/IZVRŠENJE_x000D_
1.-6.2025. 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</si>
  <si>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</si>
  <si>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</si>
  <si>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</si>
  <si>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</si>
  <si>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</si>
  <si>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</si>
  <si>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</si>
  <si>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</si>
  <si>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</si>
  <si>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</si>
  <si>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</si>
  <si>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</si>
  <si>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</si>
  <si>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</si>
  <si>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</si>
  <si>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</si>
  <si>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</si>
  <si>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</si>
  <si>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</si>
  <si>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</si>
  <si>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</si>
  <si>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</si>
  <si>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</si>
  <si>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 + NETO FINANCIRANJE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</si>
  <si>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</si>
  <si>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1.-6.2024." i "OSTVARENJE/IZVRŠENJE 1.-6. 2025." iskazuju se na dvije decimale..</t>
  </si>
  <si>
    <t>* Opći i posebni dio polugodišnjeg izvještaja o izvršenju proračuna sadrži samo izvorni plan ako od donošenja proračuna nije bilo izmjena i dopuna niti izvršenih preraspodjela odnosno izvorni plan i tekući plan</t>
  </si>
  <si>
    <t>ako je od donošenja proračuna bilo naknadno izvršenih preraspodjela.</t>
  </si>
  <si>
    <t xml:space="preserve">Opći i posebni dio polugodišnjeg izvještaja o izvršenju proračuna sadrži rebalans ako je od donošenja proračuna bilo izmjena i dopuna, odnosno rebalans i tekući plan ako je od izmjena i dopuna proračuna bilo </t>
  </si>
  <si>
    <t xml:space="preserve">naknadno izvršenih preraspodjela. </t>
  </si>
  <si>
    <t xml:space="preserve"> RAČUN PRIHODA I RASHODA </t>
  </si>
  <si>
    <t xml:space="preserve">IZVJEŠTAJ O PRIHODIMA I RASHODIMA PREMA EKONOMSKOJ KLASIFIKACIJI </t>
  </si>
  <si>
    <t xml:space="preserve">OSTVARENJE/ IZVRŠENJE_x000D_
1.-6.2024. </t>
  </si>
  <si>
    <t>UKUPNO PRIHODI</t>
  </si>
  <si>
    <t>6</t>
  </si>
  <si>
    <t>PRIHODI POSLOVANJA</t>
  </si>
  <si>
    <t>63</t>
  </si>
  <si>
    <t>Pomoći iz inozemstva i od sub.unutar opće države</t>
  </si>
  <si>
    <t>634</t>
  </si>
  <si>
    <t>Pomoći od ostalih subjekata unutar opće države</t>
  </si>
  <si>
    <t>6341</t>
  </si>
  <si>
    <t>Tekuća srd.dobivena od ost.jed.unutar opće države</t>
  </si>
  <si>
    <t>639</t>
  </si>
  <si>
    <t>Tekući prijenosi između proračunskih korisnika istog proračuna</t>
  </si>
  <si>
    <t>6391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</si>
  <si>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</si>
  <si>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</si>
  <si>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</si>
  <si>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</si>
  <si>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</si>
  <si>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</si>
  <si>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66</t>
  </si>
  <si>
    <t>Ostali prihodi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</si>
  <si>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</si>
  <si>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</si>
  <si>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</si>
  <si>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</si>
  <si>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</si>
  <si>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proračuna</t>
  </si>
  <si>
    <t>671</t>
  </si>
  <si>
    <t>Prihodi iz proračuna za financiranje red. djel. prorač.korisnika</t>
  </si>
  <si>
    <t>6711</t>
  </si>
  <si>
    <t>Prihodi za financiranje rashoda poslovanja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</si>
  <si>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</si>
  <si>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</si>
  <si>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</si>
  <si>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</si>
  <si>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</si>
  <si>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</si>
  <si>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</si>
  <si>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Plaće za reovan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</si>
  <si>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</si>
  <si>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</si>
  <si>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</si>
  <si>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</si>
  <si>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</si>
  <si>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</si>
  <si>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</si>
  <si>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</si>
  <si>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</si>
  <si>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</si>
  <si>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</si>
  <si>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</si>
  <si>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</si>
  <si>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</si>
  <si>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</si>
  <si>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</si>
  <si>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</si>
  <si>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</si>
  <si>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</si>
  <si>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</si>
  <si>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</si>
  <si>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</si>
  <si>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</si>
  <si>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</si>
  <si>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</si>
  <si>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</si>
  <si>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</si>
  <si>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</si>
  <si>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</si>
  <si>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3225</t>
  </si>
  <si>
    <t>Sitni inventar i autogume</t>
  </si>
  <si>
    <t>3227</t>
  </si>
  <si>
    <t>službena,radna i zašt.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</si>
  <si>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</si>
  <si>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</si>
  <si>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</si>
  <si>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</si>
  <si>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</si>
  <si>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</si>
  <si>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</si>
  <si>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</si>
  <si>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</si>
  <si>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</si>
  <si>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</si>
  <si>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</si>
  <si>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</si>
  <si>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</si>
  <si>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</si>
  <si>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</si>
  <si>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</si>
  <si>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</si>
  <si>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</si>
  <si>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</si>
  <si>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</si>
  <si>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</si>
  <si>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3295</t>
  </si>
  <si>
    <t>Pristojbe i naknade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</si>
  <si>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</si>
  <si>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</si>
  <si>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</si>
  <si>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</si>
  <si>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</si>
  <si>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</si>
  <si>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</si>
  <si>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</si>
  <si>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</si>
  <si>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</si>
  <si>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</si>
  <si>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</si>
  <si>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</si>
  <si>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</si>
  <si>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</si>
  <si>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</si>
  <si>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IZVJEŠTAJ O PRIHODIMA I RASHODIMA PREMA IZVORIMA FINANCIRANJA</t>
  </si>
  <si>
    <t>1 Opći prihodi i primici</t>
  </si>
  <si>
    <t xml:space="preserve">   11 Proračunski prihodi</t>
  </si>
  <si>
    <t>4 Prihodi za posebne namjene</t>
  </si>
  <si>
    <t xml:space="preserve">   43 Ostali prihodi za posebne namjene</t>
  </si>
  <si>
    <t>5 Pomoći</t>
  </si>
  <si>
    <t xml:space="preserve">   52 ostale pomoći-donacije</t>
  </si>
  <si>
    <t>6 Donacije</t>
  </si>
  <si>
    <t xml:space="preserve">   61 Donacije</t>
  </si>
  <si>
    <t>3 Vlastiti prihodi</t>
  </si>
  <si>
    <t xml:space="preserve">   31 tržište</t>
  </si>
  <si>
    <t>IZVJEŠTAJ O RASHODIMA PREMA FUNKCIJSKOJ KLASIFIKACIJI</t>
  </si>
  <si>
    <t>IZVJEŠTAJ RAČUNA FINANCIRANJA PREMA IZVORIMA FINANCIRANJA</t>
  </si>
  <si>
    <t>UKUPNO PRIMICI</t>
  </si>
  <si>
    <t>UKUPNO IZDACI</t>
  </si>
  <si>
    <t>1012 Invaliditet</t>
  </si>
  <si>
    <t>II. POSEBNI DIO</t>
  </si>
  <si>
    <t>IZVJEŠTAJ PO PROGRAMSKOJ KLASIFIKACIJI</t>
  </si>
  <si>
    <t>5=4/3*100</t>
  </si>
  <si>
    <t>Socijalna skrb</t>
  </si>
  <si>
    <t>A734194</t>
  </si>
  <si>
    <t>Skrb o osobama s tjelesnim,intelektualnim ili osjetilnim oštećenjima</t>
  </si>
  <si>
    <t>P4002</t>
  </si>
  <si>
    <t>Skrb za socijalno osjetljive osobe</t>
  </si>
  <si>
    <t>P4002/A734194</t>
  </si>
  <si>
    <t>Tekući rashodi/Izdaci</t>
  </si>
  <si>
    <t>P4002/K</t>
  </si>
  <si>
    <t>Kapitalni rashodi/Izdaci</t>
  </si>
  <si>
    <t>11/P4002/A734194</t>
  </si>
  <si>
    <t>Opći prihodi i primici</t>
  </si>
  <si>
    <t>11/P4002/K618391</t>
  </si>
  <si>
    <t>Plaće za redovan rad</t>
  </si>
  <si>
    <t>Službena radna zaštitnaodjeća i obuća</t>
  </si>
  <si>
    <t>Ostale pristojbe  i naknade</t>
  </si>
  <si>
    <t>Naknade građanima i kućanstvima na temelju osiguranja  i druge naknade</t>
  </si>
  <si>
    <t>42/K618391</t>
  </si>
  <si>
    <t>Rashodi za nabavu proizvedene dugotrajne imovine</t>
  </si>
  <si>
    <t>43/P4002/A734194</t>
  </si>
  <si>
    <t>Ostali prihodi za posebne namjene</t>
  </si>
  <si>
    <t>Potpore</t>
  </si>
  <si>
    <t>Prijenosi između proračunskih korisnika istog proračuna</t>
  </si>
  <si>
    <t>A790010</t>
  </si>
  <si>
    <t>Skrb o osobama s tjelesnim,intelektualnim ili osjetilnim oštećenjima(Iz evidencijskih prihoda)</t>
  </si>
  <si>
    <t>P4002/A790010</t>
  </si>
  <si>
    <t>Tekući rashodi /Izdaci</t>
  </si>
  <si>
    <t>P4002/K618438</t>
  </si>
  <si>
    <t>31/P4002/A790010</t>
  </si>
  <si>
    <t>Vlastiti prihodi</t>
  </si>
  <si>
    <t>52/P4002/A790010</t>
  </si>
  <si>
    <t>Ostale pomoći i darovnice</t>
  </si>
  <si>
    <t>61/P4002/A790010</t>
  </si>
  <si>
    <t>Donacije</t>
  </si>
  <si>
    <t>61/P4002/K</t>
  </si>
  <si>
    <t>Materijal i sirovina</t>
  </si>
  <si>
    <t>Centar za rehabilitaciju Zagreb</t>
  </si>
  <si>
    <t>primitaka od financijske imovine i zaduživanja</t>
  </si>
  <si>
    <t>Primici od financijske imovine i zaduživanja</t>
  </si>
  <si>
    <t>Izdaci za financijsku imovinu i otplate zajmova</t>
  </si>
  <si>
    <t>Prihodi koje proračuni i proračunski korisnici ostvare obavljanjem poslova na tržištu</t>
  </si>
  <si>
    <t>Prihodi od prodanih proizvoda</t>
  </si>
  <si>
    <t>Prihodi od pruženih usluga</t>
  </si>
  <si>
    <t>Prihodi za financiranje rashoda za nabavu nefinancijske imovine</t>
  </si>
  <si>
    <t>Rashodi za nabavu nefinancijske imovine</t>
  </si>
  <si>
    <t>Postrojenja i oprema</t>
  </si>
  <si>
    <t>Uređaji,strojevi i oprema za ostale namjene</t>
  </si>
  <si>
    <t>Potpore dane u inozemstvo i unutar opće države</t>
  </si>
  <si>
    <t>31 Vlastiti prihodi</t>
  </si>
  <si>
    <t xml:space="preserve">Ustanova nema izdatke  za finacijsku imovinu i otplate zajmova kao ni </t>
  </si>
  <si>
    <t xml:space="preserve">   Zakupnine i najamnine</t>
  </si>
  <si>
    <t xml:space="preserve">Ostali nespomenuti financijski rashodi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</si>
  <si>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IZVORNI PLAN ILI REBALANS 2025.*</t>
  </si>
  <si>
    <t>TEKUĆI PLAN 2025.*</t>
  </si>
  <si>
    <t xml:space="preserve"> IZVRŠENJE 
1.-12.2025.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</si>
</sst>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3" fillId="0" borderId="1" xfId="0" applyFont="1" applyBorder="1"/>
    <xf numFmtId="0" fontId="3" fillId="0" borderId="1" xfId="0" quotePrefix="1" applyFont="1" applyBorder="1"/>
    <xf numFmtId="4" fontId="3" fillId="0" borderId="1" xfId="0" applyNumberFormat="1" applyFont="1" applyBorder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9" fillId="3" borderId="4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0" fillId="0" borderId="1" xfId="0" applyBorder="1"/>
    <xf numFmtId="0" fontId="12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" fontId="13" fillId="3" borderId="1" xfId="0" applyNumberFormat="1" applyFont="1" applyFill="1" applyBorder="1" applyAlignment="1">
      <alignment horizontal="right"/>
    </xf>
    <xf numFmtId="0" fontId="13" fillId="3" borderId="3" xfId="0" applyFont="1" applyFill="1" applyBorder="1" applyAlignment="1">
      <alignment horizontal="left" vertical="center" wrapText="1"/>
    </xf>
    <xf numFmtId="0" fontId="4" fillId="0" borderId="0" xfId="0" applyFont="1"/>
    <xf numFmtId="0" fontId="14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left" vertical="center"/>
    </xf>
    <xf numFmtId="0" fontId="15" fillId="3" borderId="1" xfId="0" quotePrefix="1" applyFont="1" applyFill="1" applyBorder="1" applyAlignment="1">
      <alignment horizontal="left" vertical="center" wrapText="1"/>
    </xf>
    <xf numFmtId="0" fontId="16" fillId="3" borderId="1" xfId="0" quotePrefix="1" applyFont="1" applyFill="1" applyBorder="1" applyAlignment="1">
      <alignment horizontal="left" vertical="center"/>
    </xf>
    <xf numFmtId="0" fontId="16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 wrapText="1"/>
    </xf>
    <xf numFmtId="4" fontId="0" fillId="0" borderId="0" xfId="0" applyNumberFormat="1"/>
    <xf numFmtId="4" fontId="9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0" xfId="0" applyFont="1"/>
    <xf numFmtId="4" fontId="1" fillId="0" borderId="0" xfId="0" applyNumberFormat="1" applyFont="1"/>
    <xf numFmtId="0" fontId="11" fillId="0" borderId="4" xfId="0" applyFont="1" applyBorder="1" applyAlignment="1">
      <alignment vertical="center" wrapText="1"/>
    </xf>
    <xf numFmtId="0" fontId="1" fillId="0" borderId="2" xfId="0" quotePrefix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/>
    <xf numFmtId="0" fontId="0" fillId="0" borderId="0" xfId="0"/>
    <xf numFmtId="0" fontId="1" fillId="0" borderId="2" xfId="0" quotePrefix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quotePrefix="1" applyFont="1" applyBorder="1"/>
    <xf numFmtId="0" fontId="0" fillId="0" borderId="3" xfId="0" applyBorder="1"/>
    <xf numFmtId="0" fontId="0" fillId="0" borderId="4" xfId="0" applyBorder="1"/>
    <xf numFmtId="0" fontId="2" fillId="0" borderId="0" xfId="0" quotePrefix="1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9A26C-F846-42EE-8E9C-FCA8DC64E865}">
  <dimension ref="B1:L36"/>
  <sheetViews>
    <sheetView workbookViewId="0">
      <selection activeCell="L15" sqref="L15"/>
    </sheetView>
  </sheetViews>
  <sheetFormatPr defaultRowHeight="15" x14ac:dyDescent="0.25"/>
  <cols>
    <col min="7" max="7" width="14.7109375" customWidth="1"/>
    <col min="8" max="8" width="12.5703125" customWidth="1"/>
    <col min="9" max="9" width="20" customWidth="1"/>
    <col min="10" max="10" width="13.7109375" customWidth="1"/>
  </cols>
  <sheetData>
    <row r="1" spans="2:12" x14ac:dyDescent="0.25">
      <c r="B1" s="74" t="s">
        <v>0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x14ac:dyDescent="0.25"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ht="15.75" x14ac:dyDescent="0.25">
      <c r="B4" s="76" t="s">
        <v>1</v>
      </c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5.75" x14ac:dyDescent="0.25">
      <c r="B6" s="76" t="s">
        <v>2</v>
      </c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78" t="s">
        <v>3</v>
      </c>
      <c r="C8" s="79"/>
      <c r="D8" s="79"/>
      <c r="E8" s="79"/>
      <c r="F8" s="79"/>
      <c r="G8" s="1"/>
      <c r="H8" s="1"/>
      <c r="I8" s="1"/>
      <c r="J8" s="1"/>
      <c r="K8" s="1"/>
      <c r="L8" s="1"/>
    </row>
    <row r="9" spans="2:12" ht="51" x14ac:dyDescent="0.25">
      <c r="B9" s="71" t="s">
        <v>4</v>
      </c>
      <c r="C9" s="72"/>
      <c r="D9" s="72"/>
      <c r="E9" s="72"/>
      <c r="F9" s="73"/>
      <c r="G9" s="2" t="s">
        <v>5</v>
      </c>
      <c r="H9" s="2" t="s">
        <v>6</v>
      </c>
      <c r="I9" s="3" t="s">
        <v>7</v>
      </c>
      <c r="J9" s="2" t="s">
        <v>8</v>
      </c>
      <c r="K9" s="3" t="s">
        <v>9</v>
      </c>
      <c r="L9" s="3" t="s">
        <v>10</v>
      </c>
    </row>
    <row r="10" spans="2:12" x14ac:dyDescent="0.25">
      <c r="B10" s="80" t="s">
        <v>11</v>
      </c>
      <c r="C10" s="81"/>
      <c r="D10" s="81"/>
      <c r="E10" s="81"/>
      <c r="F10" s="82"/>
      <c r="G10" s="3" t="s">
        <v>12</v>
      </c>
      <c r="H10" s="3" t="s">
        <v>13</v>
      </c>
      <c r="I10" s="3" t="s">
        <v>14</v>
      </c>
      <c r="J10" s="3" t="s">
        <v>15</v>
      </c>
      <c r="K10" s="3" t="s">
        <v>16</v>
      </c>
      <c r="L10" s="3" t="s">
        <v>17</v>
      </c>
    </row>
    <row r="11" spans="2:12" x14ac:dyDescent="0.25">
      <c r="B11" s="71" t="s">
        <v>18</v>
      </c>
      <c r="C11" s="72"/>
      <c r="D11" s="72"/>
      <c r="E11" s="72"/>
      <c r="F11" s="73"/>
      <c r="G11" s="4">
        <v>5276517.4400000004</v>
      </c>
      <c r="H11" s="4">
        <v>10995400</v>
      </c>
      <c r="I11" s="4">
        <v>10995400</v>
      </c>
      <c r="J11" s="4">
        <v>5750610.1799999997</v>
      </c>
      <c r="K11" s="4">
        <f>J11/G11*100</f>
        <v>108.98495542544818</v>
      </c>
      <c r="L11" s="4">
        <f>J11/I11*100</f>
        <v>52.300145333503103</v>
      </c>
    </row>
    <row r="12" spans="2:12" x14ac:dyDescent="0.25">
      <c r="B12" s="71" t="s">
        <v>19</v>
      </c>
      <c r="C12" s="72"/>
      <c r="D12" s="72"/>
      <c r="E12" s="72"/>
      <c r="F12" s="73"/>
      <c r="G12" s="4">
        <v>0</v>
      </c>
      <c r="H12" s="4">
        <v>0</v>
      </c>
      <c r="I12" s="4">
        <v>0</v>
      </c>
      <c r="J12" s="4">
        <v>0</v>
      </c>
      <c r="K12" s="4"/>
      <c r="L12" s="4"/>
    </row>
    <row r="13" spans="2:12" x14ac:dyDescent="0.25">
      <c r="B13" s="71" t="s">
        <v>20</v>
      </c>
      <c r="C13" s="72"/>
      <c r="D13" s="72"/>
      <c r="E13" s="72"/>
      <c r="F13" s="73"/>
      <c r="G13" s="4">
        <v>5276517.4400000004</v>
      </c>
      <c r="H13" s="4">
        <v>10995400</v>
      </c>
      <c r="I13" s="4">
        <v>10995400</v>
      </c>
      <c r="J13" s="4">
        <f>J11+J12</f>
        <v>5750610.1799999997</v>
      </c>
      <c r="K13" s="4">
        <f t="shared" ref="K13:K17" si="0">J13/G13*100</f>
        <v>108.98495542544818</v>
      </c>
      <c r="L13" s="4">
        <f t="shared" ref="L13:L17" si="1">J13/I13*100</f>
        <v>52.300145333503103</v>
      </c>
    </row>
    <row r="14" spans="2:12" x14ac:dyDescent="0.25">
      <c r="B14" s="83" t="s">
        <v>21</v>
      </c>
      <c r="C14" s="84"/>
      <c r="D14" s="84"/>
      <c r="E14" s="84"/>
      <c r="F14" s="85"/>
      <c r="G14" s="4">
        <v>4985533.74</v>
      </c>
      <c r="H14" s="4">
        <v>11017900</v>
      </c>
      <c r="I14" s="4">
        <v>11017900</v>
      </c>
      <c r="J14" s="61">
        <v>5637025.6500000004</v>
      </c>
      <c r="K14" s="4">
        <f t="shared" si="0"/>
        <v>113.06764619348459</v>
      </c>
      <c r="L14" s="4">
        <f t="shared" si="1"/>
        <v>51.16243249621072</v>
      </c>
    </row>
    <row r="15" spans="2:12" x14ac:dyDescent="0.25">
      <c r="B15" s="71" t="s">
        <v>22</v>
      </c>
      <c r="C15" s="72"/>
      <c r="D15" s="72"/>
      <c r="E15" s="72"/>
      <c r="F15" s="73"/>
      <c r="G15" s="4">
        <v>0</v>
      </c>
      <c r="H15" s="4">
        <v>0</v>
      </c>
      <c r="I15" s="4">
        <v>0</v>
      </c>
      <c r="J15" s="4">
        <v>15163.35</v>
      </c>
      <c r="K15" s="4"/>
      <c r="L15" s="4"/>
    </row>
    <row r="16" spans="2:12" x14ac:dyDescent="0.25">
      <c r="B16" s="71" t="s">
        <v>23</v>
      </c>
      <c r="C16" s="72"/>
      <c r="D16" s="72"/>
      <c r="E16" s="72"/>
      <c r="F16" s="73"/>
      <c r="G16" s="6">
        <v>4985533.74</v>
      </c>
      <c r="H16" s="6">
        <v>11017900</v>
      </c>
      <c r="I16" s="6">
        <v>11017900</v>
      </c>
      <c r="J16" s="60">
        <f>J14+J15</f>
        <v>5652189</v>
      </c>
      <c r="K16" s="4">
        <f t="shared" si="0"/>
        <v>113.37179316732495</v>
      </c>
      <c r="L16" s="4">
        <f t="shared" si="1"/>
        <v>51.300057179680337</v>
      </c>
    </row>
    <row r="17" spans="2:12" x14ac:dyDescent="0.25">
      <c r="B17" s="71" t="s">
        <v>24</v>
      </c>
      <c r="C17" s="72"/>
      <c r="D17" s="72"/>
      <c r="E17" s="72"/>
      <c r="F17" s="73"/>
      <c r="G17" s="4">
        <v>290983.7</v>
      </c>
      <c r="H17" s="4">
        <v>-22500</v>
      </c>
      <c r="I17" s="4">
        <v>-22500</v>
      </c>
      <c r="J17" s="4">
        <f>J13-J16</f>
        <v>98421.179999999702</v>
      </c>
      <c r="K17" s="4">
        <f t="shared" si="0"/>
        <v>33.823605927067291</v>
      </c>
      <c r="L17" s="4">
        <f t="shared" si="1"/>
        <v>-437.42746666666534</v>
      </c>
    </row>
    <row r="18" spans="2:12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25">
      <c r="B19" s="78" t="s">
        <v>25</v>
      </c>
      <c r="C19" s="79"/>
      <c r="D19" s="79"/>
      <c r="E19" s="79"/>
      <c r="F19" s="79"/>
      <c r="G19" s="1"/>
      <c r="H19" s="1"/>
      <c r="I19" s="1"/>
      <c r="J19" s="1"/>
      <c r="K19" s="1"/>
      <c r="L19" s="1"/>
    </row>
    <row r="20" spans="2:12" ht="51" x14ac:dyDescent="0.25">
      <c r="B20" s="71" t="s">
        <v>4</v>
      </c>
      <c r="C20" s="72"/>
      <c r="D20" s="72"/>
      <c r="E20" s="72"/>
      <c r="F20" s="73"/>
      <c r="G20" s="2" t="s">
        <v>5</v>
      </c>
      <c r="H20" s="2" t="s">
        <v>6</v>
      </c>
      <c r="I20" s="3" t="s">
        <v>7</v>
      </c>
      <c r="J20" s="2" t="s">
        <v>8</v>
      </c>
      <c r="K20" s="3" t="s">
        <v>9</v>
      </c>
      <c r="L20" s="3" t="s">
        <v>10</v>
      </c>
    </row>
    <row r="21" spans="2:12" x14ac:dyDescent="0.25">
      <c r="B21" s="80" t="s">
        <v>11</v>
      </c>
      <c r="C21" s="81"/>
      <c r="D21" s="81"/>
      <c r="E21" s="81"/>
      <c r="F21" s="82"/>
      <c r="G21" s="3" t="s">
        <v>12</v>
      </c>
      <c r="H21" s="3" t="s">
        <v>13</v>
      </c>
      <c r="I21" s="3" t="s">
        <v>14</v>
      </c>
      <c r="J21" s="3" t="s">
        <v>15</v>
      </c>
      <c r="K21" s="3" t="s">
        <v>16</v>
      </c>
      <c r="L21" s="3" t="s">
        <v>17</v>
      </c>
    </row>
    <row r="22" spans="2:12" x14ac:dyDescent="0.25">
      <c r="B22" s="71" t="s">
        <v>26</v>
      </c>
      <c r="C22" s="72"/>
      <c r="D22" s="72"/>
      <c r="E22" s="72"/>
      <c r="F22" s="73"/>
      <c r="G22" s="5"/>
      <c r="H22" s="5"/>
      <c r="I22" s="5"/>
      <c r="J22" s="5"/>
      <c r="K22" s="5"/>
      <c r="L22" s="5"/>
    </row>
    <row r="23" spans="2:12" x14ac:dyDescent="0.25">
      <c r="B23" s="71" t="s">
        <v>27</v>
      </c>
      <c r="C23" s="72"/>
      <c r="D23" s="72"/>
      <c r="E23" s="72"/>
      <c r="F23" s="73"/>
      <c r="G23" s="5"/>
      <c r="H23" s="5"/>
      <c r="I23" s="5"/>
      <c r="J23" s="5"/>
      <c r="K23" s="5"/>
      <c r="L23" s="5"/>
    </row>
    <row r="24" spans="2:12" x14ac:dyDescent="0.25">
      <c r="B24" s="71" t="s">
        <v>28</v>
      </c>
      <c r="C24" s="72"/>
      <c r="D24" s="72"/>
      <c r="E24" s="72"/>
      <c r="F24" s="73"/>
      <c r="G24" s="5"/>
      <c r="H24" s="5"/>
      <c r="I24" s="5"/>
      <c r="J24" s="5"/>
      <c r="K24" s="5"/>
      <c r="L24" s="5"/>
    </row>
    <row r="25" spans="2:12" x14ac:dyDescent="0.25">
      <c r="B25" s="71" t="s">
        <v>29</v>
      </c>
      <c r="C25" s="72"/>
      <c r="D25" s="72"/>
      <c r="E25" s="72"/>
      <c r="F25" s="73"/>
      <c r="G25" s="5"/>
      <c r="H25" s="5"/>
      <c r="I25" s="5"/>
      <c r="J25" s="5"/>
      <c r="K25" s="5"/>
      <c r="L25" s="5"/>
    </row>
    <row r="26" spans="2:12" x14ac:dyDescent="0.25">
      <c r="B26" s="71" t="s">
        <v>30</v>
      </c>
      <c r="C26" s="72"/>
      <c r="D26" s="72"/>
      <c r="E26" s="72"/>
      <c r="F26" s="73"/>
      <c r="G26" s="5"/>
      <c r="H26" s="5"/>
      <c r="I26" s="5"/>
      <c r="J26" s="5"/>
      <c r="K26" s="5"/>
      <c r="L26" s="5"/>
    </row>
    <row r="27" spans="2:12" x14ac:dyDescent="0.25">
      <c r="B27" s="71" t="s">
        <v>31</v>
      </c>
      <c r="C27" s="72"/>
      <c r="D27" s="72"/>
      <c r="E27" s="72"/>
      <c r="F27" s="73"/>
      <c r="G27" s="5"/>
      <c r="H27" s="5"/>
      <c r="I27" s="5"/>
      <c r="J27" s="5"/>
      <c r="K27" s="5"/>
      <c r="L27" s="5"/>
    </row>
    <row r="28" spans="2:12" x14ac:dyDescent="0.25">
      <c r="B28" s="71" t="s">
        <v>32</v>
      </c>
      <c r="C28" s="72"/>
      <c r="D28" s="72"/>
      <c r="E28" s="72"/>
      <c r="F28" s="73"/>
      <c r="G28" s="5"/>
      <c r="H28" s="5"/>
      <c r="I28" s="5"/>
      <c r="J28" s="5"/>
      <c r="K28" s="5"/>
      <c r="L28" s="5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5">
      <c r="B30" s="78" t="s">
        <v>33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</row>
    <row r="31" spans="2:12" x14ac:dyDescent="0.25">
      <c r="B31" s="78" t="s">
        <v>34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</row>
    <row r="32" spans="2:12" x14ac:dyDescent="0.25">
      <c r="B32" s="78" t="s">
        <v>35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</row>
    <row r="33" spans="2:12" x14ac:dyDescent="0.25">
      <c r="B33" s="78" t="s">
        <v>36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2:12" x14ac:dyDescent="0.25">
      <c r="B34" s="78" t="s">
        <v>37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</row>
    <row r="35" spans="2:12" x14ac:dyDescent="0.25">
      <c r="B35" s="78" t="s">
        <v>38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29">
    <mergeCell ref="B31:L31"/>
    <mergeCell ref="B32:L32"/>
    <mergeCell ref="B33:L33"/>
    <mergeCell ref="B34:L34"/>
    <mergeCell ref="B35:L35"/>
    <mergeCell ref="B30:L30"/>
    <mergeCell ref="B17:F17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16:F16"/>
    <mergeCell ref="B1:L2"/>
    <mergeCell ref="B4:L4"/>
    <mergeCell ref="B6:L6"/>
    <mergeCell ref="B8:F8"/>
    <mergeCell ref="B9:F9"/>
    <mergeCell ref="B10:F10"/>
    <mergeCell ref="B11:F11"/>
    <mergeCell ref="B12:F12"/>
    <mergeCell ref="B13:F13"/>
    <mergeCell ref="B14:F14"/>
    <mergeCell ref="B15:F15"/>
  </mergeCells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C93FA-68C5-4492-8912-6AABA7700311}">
  <sheetPr>
    <pageSetUpPr fitToPage="1"/>
  </sheetPr>
  <dimension ref="B1:L80"/>
  <sheetViews>
    <sheetView workbookViewId="0">
      <selection activeCell="L66" sqref="L66"/>
    </sheetView>
  </sheetViews>
  <sheetFormatPr defaultRowHeight="15" x14ac:dyDescent="0.25"/>
  <cols>
    <col min="2" max="2" width="11.5703125" customWidth="1"/>
    <col min="6" max="6" width="38.7109375" customWidth="1"/>
    <col min="7" max="7" width="14.42578125" customWidth="1"/>
    <col min="8" max="8" width="15.140625" customWidth="1"/>
    <col min="9" max="9" width="19.5703125" customWidth="1"/>
    <col min="10" max="10" width="12.7109375" customWidth="1"/>
  </cols>
  <sheetData>
    <row r="1" spans="2:12" ht="15.75" x14ac:dyDescent="0.25">
      <c r="B1" s="86" t="s">
        <v>1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76" t="s">
        <v>39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76" t="s">
        <v>40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51" x14ac:dyDescent="0.25">
      <c r="B7" s="71" t="s">
        <v>4</v>
      </c>
      <c r="C7" s="72"/>
      <c r="D7" s="72"/>
      <c r="E7" s="72"/>
      <c r="F7" s="73"/>
      <c r="G7" s="2" t="s">
        <v>41</v>
      </c>
      <c r="H7" s="2" t="s">
        <v>6</v>
      </c>
      <c r="I7" s="3" t="s">
        <v>7</v>
      </c>
      <c r="J7" s="2" t="s">
        <v>8</v>
      </c>
      <c r="K7" s="3" t="s">
        <v>9</v>
      </c>
      <c r="L7" s="3" t="s">
        <v>10</v>
      </c>
    </row>
    <row r="8" spans="2:12" x14ac:dyDescent="0.25">
      <c r="B8" s="80" t="s">
        <v>11</v>
      </c>
      <c r="C8" s="81"/>
      <c r="D8" s="81"/>
      <c r="E8" s="81"/>
      <c r="F8" s="82"/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</row>
    <row r="9" spans="2:12" x14ac:dyDescent="0.25">
      <c r="B9" s="7"/>
      <c r="C9" s="7"/>
      <c r="D9" s="7"/>
      <c r="E9" s="7"/>
      <c r="F9" s="8" t="s">
        <v>42</v>
      </c>
      <c r="G9" s="9">
        <v>5276517.4400000004</v>
      </c>
      <c r="H9" s="9">
        <v>10995400</v>
      </c>
      <c r="I9" s="9">
        <v>10995400</v>
      </c>
      <c r="J9" s="9">
        <f>J10</f>
        <v>5750610.1799999997</v>
      </c>
      <c r="K9" s="9">
        <f>J9/G9*100</f>
        <v>108.98495542544818</v>
      </c>
      <c r="L9" s="9">
        <f>J9/I9*100</f>
        <v>52.300145333503103</v>
      </c>
    </row>
    <row r="10" spans="2:12" x14ac:dyDescent="0.25">
      <c r="B10" s="8" t="s">
        <v>43</v>
      </c>
      <c r="C10" s="7"/>
      <c r="D10" s="7"/>
      <c r="E10" s="7"/>
      <c r="F10" s="8" t="s">
        <v>44</v>
      </c>
      <c r="G10" s="9">
        <v>5276517.4400000004</v>
      </c>
      <c r="H10" s="9">
        <v>10995400</v>
      </c>
      <c r="I10" s="9">
        <v>10995400</v>
      </c>
      <c r="J10" s="9">
        <f>J11+J16+J19+J25</f>
        <v>5750610.1799999997</v>
      </c>
      <c r="K10" s="9">
        <f t="shared" ref="K10:K73" si="0">J10/G10*100</f>
        <v>108.98495542544818</v>
      </c>
      <c r="L10" s="9">
        <f t="shared" ref="L10:L27" si="1">J10/I10*100</f>
        <v>52.300145333503103</v>
      </c>
    </row>
    <row r="11" spans="2:12" ht="26.25" x14ac:dyDescent="0.25">
      <c r="B11" s="10"/>
      <c r="C11" s="11" t="s">
        <v>45</v>
      </c>
      <c r="D11" s="10"/>
      <c r="E11" s="10"/>
      <c r="F11" s="63" t="s">
        <v>46</v>
      </c>
      <c r="G11" s="12">
        <v>19030.64</v>
      </c>
      <c r="H11" s="12">
        <v>43000</v>
      </c>
      <c r="I11" s="12">
        <v>43000</v>
      </c>
      <c r="J11" s="12">
        <v>17438.23</v>
      </c>
      <c r="K11" s="9">
        <f t="shared" si="0"/>
        <v>91.632388611208029</v>
      </c>
      <c r="L11" s="9">
        <f t="shared" si="1"/>
        <v>40.554023255813952</v>
      </c>
    </row>
    <row r="12" spans="2:12" ht="26.25" x14ac:dyDescent="0.25">
      <c r="B12" s="10"/>
      <c r="C12" s="10"/>
      <c r="D12" s="11" t="s">
        <v>47</v>
      </c>
      <c r="E12" s="10"/>
      <c r="F12" s="63" t="s">
        <v>48</v>
      </c>
      <c r="G12" s="12">
        <v>0</v>
      </c>
      <c r="H12" s="12">
        <v>15000</v>
      </c>
      <c r="I12" s="12">
        <v>15000</v>
      </c>
      <c r="J12" s="12">
        <v>0</v>
      </c>
      <c r="K12" s="9"/>
      <c r="L12" s="9">
        <f t="shared" si="1"/>
        <v>0</v>
      </c>
    </row>
    <row r="13" spans="2:12" ht="26.25" x14ac:dyDescent="0.25">
      <c r="B13" s="10"/>
      <c r="C13" s="10"/>
      <c r="D13" s="10"/>
      <c r="E13" s="11" t="s">
        <v>49</v>
      </c>
      <c r="F13" s="63" t="s">
        <v>50</v>
      </c>
      <c r="G13" s="12">
        <v>0</v>
      </c>
      <c r="H13" s="12">
        <v>15000</v>
      </c>
      <c r="I13" s="12">
        <v>15000</v>
      </c>
      <c r="J13" s="12">
        <v>0</v>
      </c>
      <c r="K13" s="9"/>
      <c r="L13" s="9">
        <f t="shared" si="1"/>
        <v>0</v>
      </c>
    </row>
    <row r="14" spans="2:12" ht="26.25" x14ac:dyDescent="0.25">
      <c r="B14" s="10"/>
      <c r="C14" s="10"/>
      <c r="D14" s="11" t="s">
        <v>51</v>
      </c>
      <c r="E14" s="10"/>
      <c r="F14" s="63" t="s">
        <v>52</v>
      </c>
      <c r="G14" s="12">
        <v>19030.64</v>
      </c>
      <c r="H14" s="12">
        <v>28000</v>
      </c>
      <c r="I14" s="12">
        <v>28000</v>
      </c>
      <c r="J14" s="12">
        <v>17438.23</v>
      </c>
      <c r="K14" s="9">
        <f t="shared" si="0"/>
        <v>91.632388611208029</v>
      </c>
      <c r="L14" s="9">
        <f t="shared" si="1"/>
        <v>62.279392857142859</v>
      </c>
    </row>
    <row r="15" spans="2:12" ht="26.25" x14ac:dyDescent="0.25">
      <c r="B15" s="10"/>
      <c r="C15" s="10"/>
      <c r="D15" s="10"/>
      <c r="E15" s="11" t="s">
        <v>53</v>
      </c>
      <c r="F15" s="63" t="s">
        <v>52</v>
      </c>
      <c r="G15" s="12">
        <v>19030.64</v>
      </c>
      <c r="H15" s="12">
        <v>28000</v>
      </c>
      <c r="I15" s="12">
        <v>28000</v>
      </c>
      <c r="J15" s="12">
        <v>17438.23</v>
      </c>
      <c r="K15" s="9">
        <f t="shared" si="0"/>
        <v>91.632388611208029</v>
      </c>
      <c r="L15" s="9">
        <f t="shared" si="1"/>
        <v>62.279392857142859</v>
      </c>
    </row>
    <row r="16" spans="2:12" ht="26.25" x14ac:dyDescent="0.25">
      <c r="B16" s="10"/>
      <c r="C16" s="11" t="s">
        <v>54</v>
      </c>
      <c r="D16" s="10"/>
      <c r="E16" s="10"/>
      <c r="F16" s="63" t="s">
        <v>55</v>
      </c>
      <c r="G16" s="12">
        <v>294471.63</v>
      </c>
      <c r="H16" s="12">
        <v>540000</v>
      </c>
      <c r="I16" s="12">
        <v>540000</v>
      </c>
      <c r="J16" s="12">
        <v>288039.03000000003</v>
      </c>
      <c r="K16" s="9">
        <f t="shared" si="0"/>
        <v>97.815545083239442</v>
      </c>
      <c r="L16" s="9">
        <f t="shared" si="1"/>
        <v>53.340561111111114</v>
      </c>
    </row>
    <row r="17" spans="2:12" x14ac:dyDescent="0.25">
      <c r="B17" s="10"/>
      <c r="C17" s="10"/>
      <c r="D17" s="11" t="s">
        <v>56</v>
      </c>
      <c r="E17" s="10"/>
      <c r="F17" s="63" t="s">
        <v>57</v>
      </c>
      <c r="G17" s="12">
        <v>294471.63</v>
      </c>
      <c r="H17" s="12">
        <v>540000</v>
      </c>
      <c r="I17" s="12">
        <v>540000</v>
      </c>
      <c r="J17" s="12">
        <v>288039.03000000003</v>
      </c>
      <c r="K17" s="9">
        <f t="shared" si="0"/>
        <v>97.815545083239442</v>
      </c>
      <c r="L17" s="9">
        <f t="shared" si="1"/>
        <v>53.340561111111114</v>
      </c>
    </row>
    <row r="18" spans="2:12" x14ac:dyDescent="0.25">
      <c r="B18" s="10"/>
      <c r="C18" s="10"/>
      <c r="D18" s="10"/>
      <c r="E18" s="11" t="s">
        <v>58</v>
      </c>
      <c r="F18" s="63" t="s">
        <v>59</v>
      </c>
      <c r="G18" s="12">
        <v>294471.63</v>
      </c>
      <c r="H18" s="12">
        <v>540000</v>
      </c>
      <c r="I18" s="12">
        <v>540000</v>
      </c>
      <c r="J18" s="12">
        <v>288039.03000000003</v>
      </c>
      <c r="K18" s="9">
        <f t="shared" si="0"/>
        <v>97.815545083239442</v>
      </c>
      <c r="L18" s="9">
        <f t="shared" si="1"/>
        <v>53.340561111111114</v>
      </c>
    </row>
    <row r="19" spans="2:12" x14ac:dyDescent="0.25">
      <c r="B19" s="10"/>
      <c r="C19" s="11" t="s">
        <v>60</v>
      </c>
      <c r="D19" s="10"/>
      <c r="E19" s="10"/>
      <c r="F19" s="63" t="s">
        <v>61</v>
      </c>
      <c r="G19" s="12">
        <v>40446.53</v>
      </c>
      <c r="H19" s="12">
        <v>70000</v>
      </c>
      <c r="I19" s="12">
        <v>70000</v>
      </c>
      <c r="J19" s="12">
        <f>J20+J23</f>
        <v>7658.52</v>
      </c>
      <c r="K19" s="9">
        <f t="shared" si="0"/>
        <v>18.934924701822382</v>
      </c>
      <c r="L19" s="9">
        <f t="shared" si="1"/>
        <v>10.940742857142856</v>
      </c>
    </row>
    <row r="20" spans="2:12" ht="26.25" x14ac:dyDescent="0.25">
      <c r="B20" s="10"/>
      <c r="C20" s="11"/>
      <c r="D20" s="10">
        <v>661</v>
      </c>
      <c r="E20" s="10"/>
      <c r="F20" s="63" t="s">
        <v>211</v>
      </c>
      <c r="G20" s="12"/>
      <c r="H20" s="12">
        <v>0</v>
      </c>
      <c r="I20" s="12">
        <v>0</v>
      </c>
      <c r="J20" s="12">
        <v>5358.52</v>
      </c>
      <c r="K20" s="9"/>
      <c r="L20" s="9"/>
    </row>
    <row r="21" spans="2:12" x14ac:dyDescent="0.25">
      <c r="B21" s="10"/>
      <c r="C21" s="11"/>
      <c r="D21" s="10"/>
      <c r="E21" s="10">
        <v>6614</v>
      </c>
      <c r="F21" s="63" t="s">
        <v>212</v>
      </c>
      <c r="G21" s="12"/>
      <c r="H21" s="12"/>
      <c r="I21" s="12">
        <v>0</v>
      </c>
      <c r="J21" s="12">
        <v>2550</v>
      </c>
      <c r="K21" s="9"/>
      <c r="L21" s="9"/>
    </row>
    <row r="22" spans="2:12" x14ac:dyDescent="0.25">
      <c r="B22" s="10"/>
      <c r="C22" s="11"/>
      <c r="D22" s="10"/>
      <c r="E22" s="10">
        <v>6615</v>
      </c>
      <c r="F22" s="63" t="s">
        <v>213</v>
      </c>
      <c r="G22" s="12"/>
      <c r="H22" s="12">
        <v>0</v>
      </c>
      <c r="I22" s="12">
        <v>0</v>
      </c>
      <c r="J22" s="12">
        <v>2808.52</v>
      </c>
      <c r="K22" s="9"/>
      <c r="L22" s="9"/>
    </row>
    <row r="23" spans="2:12" ht="51.75" x14ac:dyDescent="0.25">
      <c r="B23" s="10"/>
      <c r="C23" s="10"/>
      <c r="D23" s="11" t="s">
        <v>62</v>
      </c>
      <c r="E23" s="10"/>
      <c r="F23" s="63" t="s">
        <v>63</v>
      </c>
      <c r="G23" s="12">
        <v>40446.53</v>
      </c>
      <c r="H23" s="12">
        <v>70000</v>
      </c>
      <c r="I23" s="12">
        <v>70000</v>
      </c>
      <c r="J23" s="12">
        <v>2300</v>
      </c>
      <c r="K23" s="9">
        <f t="shared" si="0"/>
        <v>5.6865199561000663</v>
      </c>
      <c r="L23" s="9">
        <f t="shared" si="1"/>
        <v>3.2857142857142856</v>
      </c>
    </row>
    <row r="24" spans="2:12" x14ac:dyDescent="0.25">
      <c r="B24" s="10"/>
      <c r="C24" s="10"/>
      <c r="D24" s="10"/>
      <c r="E24" s="11" t="s">
        <v>64</v>
      </c>
      <c r="F24" s="63" t="s">
        <v>65</v>
      </c>
      <c r="G24" s="12">
        <v>40446.53</v>
      </c>
      <c r="H24" s="12">
        <v>70000</v>
      </c>
      <c r="I24" s="12">
        <v>70000</v>
      </c>
      <c r="J24" s="12">
        <v>2300</v>
      </c>
      <c r="K24" s="9">
        <f t="shared" si="0"/>
        <v>5.6865199561000663</v>
      </c>
      <c r="L24" s="9">
        <f t="shared" si="1"/>
        <v>3.2857142857142856</v>
      </c>
    </row>
    <row r="25" spans="2:12" x14ac:dyDescent="0.25">
      <c r="B25" s="10"/>
      <c r="C25" s="11" t="s">
        <v>66</v>
      </c>
      <c r="D25" s="10"/>
      <c r="E25" s="10"/>
      <c r="F25" s="63" t="s">
        <v>67</v>
      </c>
      <c r="G25" s="12">
        <v>4922568.6399999997</v>
      </c>
      <c r="H25" s="12">
        <v>10342400</v>
      </c>
      <c r="I25" s="12">
        <v>10342400</v>
      </c>
      <c r="J25" s="12">
        <f>J26</f>
        <v>5437474.3999999994</v>
      </c>
      <c r="K25" s="9">
        <f t="shared" si="0"/>
        <v>110.46010320335522</v>
      </c>
      <c r="L25" s="9">
        <f t="shared" si="1"/>
        <v>52.574590037128708</v>
      </c>
    </row>
    <row r="26" spans="2:12" ht="26.25" x14ac:dyDescent="0.25">
      <c r="B26" s="10"/>
      <c r="C26" s="10"/>
      <c r="D26" s="11" t="s">
        <v>68</v>
      </c>
      <c r="E26" s="10"/>
      <c r="F26" s="63" t="s">
        <v>69</v>
      </c>
      <c r="G26" s="12">
        <v>4922568.6399999997</v>
      </c>
      <c r="H26" s="12">
        <v>10342400</v>
      </c>
      <c r="I26" s="12">
        <v>10342400</v>
      </c>
      <c r="J26" s="12">
        <f>J27+J28</f>
        <v>5437474.3999999994</v>
      </c>
      <c r="K26" s="9">
        <f t="shared" si="0"/>
        <v>110.46010320335522</v>
      </c>
      <c r="L26" s="9">
        <f t="shared" si="1"/>
        <v>52.574590037128708</v>
      </c>
    </row>
    <row r="27" spans="2:12" x14ac:dyDescent="0.25">
      <c r="B27" s="10"/>
      <c r="C27" s="10"/>
      <c r="D27" s="10"/>
      <c r="E27" s="11" t="s">
        <v>70</v>
      </c>
      <c r="F27" s="63" t="s">
        <v>71</v>
      </c>
      <c r="G27" s="12">
        <v>4922568.6399999997</v>
      </c>
      <c r="H27" s="12">
        <v>10342400</v>
      </c>
      <c r="I27" s="12">
        <v>10342400</v>
      </c>
      <c r="J27" s="12">
        <v>5422311.0499999998</v>
      </c>
      <c r="K27" s="9">
        <f t="shared" si="0"/>
        <v>110.15206585316402</v>
      </c>
      <c r="L27" s="9">
        <f t="shared" si="1"/>
        <v>52.427976581837868</v>
      </c>
    </row>
    <row r="28" spans="2:12" ht="26.25" x14ac:dyDescent="0.25">
      <c r="B28" s="10"/>
      <c r="C28" s="10"/>
      <c r="D28" s="10"/>
      <c r="E28" s="64">
        <v>6712</v>
      </c>
      <c r="F28" s="63" t="s">
        <v>214</v>
      </c>
      <c r="G28" s="10">
        <v>0</v>
      </c>
      <c r="H28" s="10">
        <v>0</v>
      </c>
      <c r="I28" s="10">
        <v>0</v>
      </c>
      <c r="J28" s="10">
        <v>15163.35</v>
      </c>
      <c r="K28" s="9"/>
      <c r="L28" s="9"/>
    </row>
    <row r="29" spans="2:12" x14ac:dyDescent="0.25">
      <c r="B29" s="1"/>
      <c r="C29" s="1"/>
      <c r="D29" s="1"/>
      <c r="E29" s="1"/>
      <c r="F29" s="1"/>
      <c r="G29" s="1"/>
      <c r="H29" s="1"/>
      <c r="I29" s="1"/>
      <c r="J29" s="1"/>
      <c r="K29" s="69"/>
      <c r="L29" s="1"/>
    </row>
    <row r="30" spans="2:12" x14ac:dyDescent="0.25">
      <c r="B30" s="1"/>
      <c r="C30" s="1"/>
      <c r="D30" s="1"/>
      <c r="E30" s="1"/>
      <c r="F30" s="1"/>
      <c r="G30" s="1"/>
      <c r="H30" s="1"/>
      <c r="I30" s="1"/>
      <c r="J30" s="1"/>
      <c r="K30" s="69"/>
      <c r="L30" s="1"/>
    </row>
    <row r="31" spans="2:12" ht="51" x14ac:dyDescent="0.25">
      <c r="B31" s="65" t="s">
        <v>4</v>
      </c>
      <c r="C31" s="65"/>
      <c r="D31" s="65"/>
      <c r="E31" s="65"/>
      <c r="F31" s="65"/>
      <c r="G31" s="2" t="s">
        <v>41</v>
      </c>
      <c r="H31" s="2" t="s">
        <v>6</v>
      </c>
      <c r="I31" s="3" t="s">
        <v>7</v>
      </c>
      <c r="J31" s="2" t="s">
        <v>8</v>
      </c>
      <c r="K31" s="3" t="s">
        <v>9</v>
      </c>
      <c r="L31" s="3" t="s">
        <v>10</v>
      </c>
    </row>
    <row r="32" spans="2:12" x14ac:dyDescent="0.25">
      <c r="B32" s="65" t="s">
        <v>11</v>
      </c>
      <c r="C32" s="65"/>
      <c r="D32" s="65"/>
      <c r="E32" s="65"/>
      <c r="F32" s="65"/>
      <c r="G32" s="3" t="s">
        <v>12</v>
      </c>
      <c r="H32" s="3" t="s">
        <v>13</v>
      </c>
      <c r="I32" s="3" t="s">
        <v>14</v>
      </c>
      <c r="J32" s="3" t="s">
        <v>15</v>
      </c>
      <c r="K32" s="3" t="s">
        <v>16</v>
      </c>
      <c r="L32" s="3" t="s">
        <v>17</v>
      </c>
    </row>
    <row r="33" spans="2:12" s="46" customFormat="1" x14ac:dyDescent="0.25">
      <c r="B33" s="66"/>
      <c r="C33" s="66"/>
      <c r="D33" s="66"/>
      <c r="E33" s="66"/>
      <c r="F33" s="66" t="s">
        <v>72</v>
      </c>
      <c r="G33" s="9">
        <v>4985533.74</v>
      </c>
      <c r="H33" s="9">
        <v>11017900</v>
      </c>
      <c r="I33" s="9">
        <v>11017900</v>
      </c>
      <c r="J33" s="9">
        <f>J34+J77</f>
        <v>5652188.9999999991</v>
      </c>
      <c r="K33" s="9">
        <f t="shared" si="0"/>
        <v>113.37179316732492</v>
      </c>
      <c r="L33" s="9">
        <f>J33/I33*100</f>
        <v>51.300057179680323</v>
      </c>
    </row>
    <row r="34" spans="2:12" s="46" customFormat="1" x14ac:dyDescent="0.25">
      <c r="B34" s="66" t="s">
        <v>13</v>
      </c>
      <c r="C34" s="66"/>
      <c r="D34" s="66"/>
      <c r="E34" s="66"/>
      <c r="F34" s="66" t="s">
        <v>73</v>
      </c>
      <c r="G34" s="9">
        <v>4985533.74</v>
      </c>
      <c r="H34" s="9">
        <v>11017900</v>
      </c>
      <c r="I34" s="9">
        <v>11017900</v>
      </c>
      <c r="J34" s="9">
        <f>SUM(J35,J44,J67,J71,J73)</f>
        <v>5637025.6499999994</v>
      </c>
      <c r="K34" s="9">
        <f t="shared" si="0"/>
        <v>113.06764619348458</v>
      </c>
      <c r="L34" s="9">
        <f t="shared" ref="L34:L76" si="2">J34/I34*100</f>
        <v>51.162432496210705</v>
      </c>
    </row>
    <row r="35" spans="2:12" s="68" customFormat="1" x14ac:dyDescent="0.25">
      <c r="B35" s="67"/>
      <c r="C35" s="67" t="s">
        <v>74</v>
      </c>
      <c r="D35" s="67"/>
      <c r="E35" s="67"/>
      <c r="F35" s="67" t="s">
        <v>75</v>
      </c>
      <c r="G35" s="62">
        <v>3951174.47</v>
      </c>
      <c r="H35" s="62">
        <v>8661800</v>
      </c>
      <c r="I35" s="62">
        <v>8661800</v>
      </c>
      <c r="J35" s="62">
        <v>4456514.05</v>
      </c>
      <c r="K35" s="9">
        <f t="shared" si="0"/>
        <v>112.78960430213549</v>
      </c>
      <c r="L35" s="9">
        <f t="shared" si="2"/>
        <v>51.450207231753211</v>
      </c>
    </row>
    <row r="36" spans="2:12" x14ac:dyDescent="0.25">
      <c r="B36" s="65"/>
      <c r="C36" s="65"/>
      <c r="D36" s="65" t="s">
        <v>76</v>
      </c>
      <c r="E36" s="65"/>
      <c r="F36" s="65" t="s">
        <v>77</v>
      </c>
      <c r="G36" s="12">
        <v>3261264.53</v>
      </c>
      <c r="H36" s="12">
        <v>7220000</v>
      </c>
      <c r="I36" s="12">
        <v>7220000</v>
      </c>
      <c r="J36" s="12">
        <v>3691536.77</v>
      </c>
      <c r="K36" s="9">
        <f t="shared" si="0"/>
        <v>113.19341733986847</v>
      </c>
      <c r="L36" s="9">
        <f t="shared" si="2"/>
        <v>51.129318144044319</v>
      </c>
    </row>
    <row r="37" spans="2:12" x14ac:dyDescent="0.25">
      <c r="B37" s="65"/>
      <c r="C37" s="65"/>
      <c r="D37" s="65"/>
      <c r="E37" s="65" t="s">
        <v>78</v>
      </c>
      <c r="F37" s="65" t="s">
        <v>79</v>
      </c>
      <c r="G37" s="12">
        <v>2693541.65</v>
      </c>
      <c r="H37" s="12">
        <v>6380000</v>
      </c>
      <c r="I37" s="12">
        <v>6380000</v>
      </c>
      <c r="J37" s="12">
        <v>3270147.63</v>
      </c>
      <c r="K37" s="9">
        <f t="shared" si="0"/>
        <v>121.40698214189484</v>
      </c>
      <c r="L37" s="9">
        <f t="shared" si="2"/>
        <v>51.256232445141059</v>
      </c>
    </row>
    <row r="38" spans="2:12" x14ac:dyDescent="0.25">
      <c r="B38" s="65"/>
      <c r="C38" s="65"/>
      <c r="D38" s="65"/>
      <c r="E38" s="65" t="s">
        <v>80</v>
      </c>
      <c r="F38" s="65" t="s">
        <v>81</v>
      </c>
      <c r="G38" s="12">
        <v>54011.68</v>
      </c>
      <c r="H38" s="12">
        <v>120000</v>
      </c>
      <c r="I38" s="12">
        <v>120000</v>
      </c>
      <c r="J38" s="12">
        <v>42311.24</v>
      </c>
      <c r="K38" s="9">
        <f t="shared" si="0"/>
        <v>78.337204101038878</v>
      </c>
      <c r="L38" s="9">
        <f t="shared" si="2"/>
        <v>35.259366666666665</v>
      </c>
    </row>
    <row r="39" spans="2:12" x14ac:dyDescent="0.25">
      <c r="B39" s="65"/>
      <c r="C39" s="65"/>
      <c r="D39" s="65"/>
      <c r="E39" s="65" t="s">
        <v>82</v>
      </c>
      <c r="F39" s="65" t="s">
        <v>83</v>
      </c>
      <c r="G39" s="12">
        <v>513711.2</v>
      </c>
      <c r="H39" s="12">
        <v>720000</v>
      </c>
      <c r="I39" s="12">
        <v>720000</v>
      </c>
      <c r="J39" s="12">
        <v>379077.9</v>
      </c>
      <c r="K39" s="9">
        <f t="shared" si="0"/>
        <v>73.792025558329271</v>
      </c>
      <c r="L39" s="9">
        <f t="shared" si="2"/>
        <v>52.649708333333336</v>
      </c>
    </row>
    <row r="40" spans="2:12" x14ac:dyDescent="0.25">
      <c r="B40" s="65"/>
      <c r="C40" s="65"/>
      <c r="D40" s="65" t="s">
        <v>84</v>
      </c>
      <c r="E40" s="65"/>
      <c r="F40" s="65" t="s">
        <v>85</v>
      </c>
      <c r="G40" s="12">
        <v>174939.26</v>
      </c>
      <c r="H40" s="12">
        <v>313800</v>
      </c>
      <c r="I40" s="12">
        <v>313800</v>
      </c>
      <c r="J40" s="12">
        <v>165114.64000000001</v>
      </c>
      <c r="K40" s="9">
        <f t="shared" si="0"/>
        <v>94.38398218901807</v>
      </c>
      <c r="L40" s="9">
        <f t="shared" si="2"/>
        <v>52.617794773741245</v>
      </c>
    </row>
    <row r="41" spans="2:12" x14ac:dyDescent="0.25">
      <c r="B41" s="65"/>
      <c r="C41" s="65"/>
      <c r="D41" s="65"/>
      <c r="E41" s="65" t="s">
        <v>86</v>
      </c>
      <c r="F41" s="65" t="s">
        <v>85</v>
      </c>
      <c r="G41" s="12">
        <v>174939.26</v>
      </c>
      <c r="H41" s="12">
        <v>313800</v>
      </c>
      <c r="I41" s="12">
        <v>313800</v>
      </c>
      <c r="J41" s="12">
        <v>165114.64000000001</v>
      </c>
      <c r="K41" s="9">
        <f t="shared" si="0"/>
        <v>94.38398218901807</v>
      </c>
      <c r="L41" s="9">
        <f t="shared" si="2"/>
        <v>52.617794773741245</v>
      </c>
    </row>
    <row r="42" spans="2:12" x14ac:dyDescent="0.25">
      <c r="B42" s="65"/>
      <c r="C42" s="65"/>
      <c r="D42" s="65" t="s">
        <v>87</v>
      </c>
      <c r="E42" s="65"/>
      <c r="F42" s="65" t="s">
        <v>88</v>
      </c>
      <c r="G42" s="12">
        <v>514970.68</v>
      </c>
      <c r="H42" s="12">
        <v>1128000</v>
      </c>
      <c r="I42" s="12">
        <v>1128000</v>
      </c>
      <c r="J42" s="12">
        <v>599862.64</v>
      </c>
      <c r="K42" s="9">
        <f t="shared" si="0"/>
        <v>116.48481424223998</v>
      </c>
      <c r="L42" s="9">
        <f t="shared" si="2"/>
        <v>53.179312056737594</v>
      </c>
    </row>
    <row r="43" spans="2:12" x14ac:dyDescent="0.25">
      <c r="B43" s="65"/>
      <c r="C43" s="65"/>
      <c r="D43" s="65"/>
      <c r="E43" s="65" t="s">
        <v>89</v>
      </c>
      <c r="F43" s="65" t="s">
        <v>90</v>
      </c>
      <c r="G43" s="12">
        <v>514970.68</v>
      </c>
      <c r="H43" s="12">
        <v>1128000</v>
      </c>
      <c r="I43" s="12">
        <v>1128000</v>
      </c>
      <c r="J43" s="12">
        <v>599862.64</v>
      </c>
      <c r="K43" s="9">
        <f t="shared" si="0"/>
        <v>116.48481424223998</v>
      </c>
      <c r="L43" s="9">
        <f t="shared" si="2"/>
        <v>53.179312056737594</v>
      </c>
    </row>
    <row r="44" spans="2:12" s="68" customFormat="1" x14ac:dyDescent="0.25">
      <c r="B44" s="67"/>
      <c r="C44" s="67" t="s">
        <v>91</v>
      </c>
      <c r="D44" s="67"/>
      <c r="E44" s="67"/>
      <c r="F44" s="67" t="s">
        <v>92</v>
      </c>
      <c r="G44" s="62">
        <v>949846.37</v>
      </c>
      <c r="H44" s="62">
        <v>2170100</v>
      </c>
      <c r="I44" s="62">
        <v>2170100</v>
      </c>
      <c r="J44" s="62">
        <f>SUM(J45,J49,J55,J63)</f>
        <v>1037086.46</v>
      </c>
      <c r="K44" s="9">
        <f t="shared" si="0"/>
        <v>109.18465267177891</v>
      </c>
      <c r="L44" s="9">
        <f t="shared" si="2"/>
        <v>47.789800470024424</v>
      </c>
    </row>
    <row r="45" spans="2:12" x14ac:dyDescent="0.25">
      <c r="B45" s="65"/>
      <c r="C45" s="65"/>
      <c r="D45" s="65" t="s">
        <v>93</v>
      </c>
      <c r="E45" s="65"/>
      <c r="F45" s="65" t="s">
        <v>94</v>
      </c>
      <c r="G45" s="12">
        <v>113909.6</v>
      </c>
      <c r="H45" s="12">
        <v>226300</v>
      </c>
      <c r="I45" s="12">
        <v>226300</v>
      </c>
      <c r="J45" s="12">
        <v>134301.64000000001</v>
      </c>
      <c r="K45" s="9">
        <f t="shared" si="0"/>
        <v>117.90195031849819</v>
      </c>
      <c r="L45" s="9">
        <f t="shared" si="2"/>
        <v>59.346725585505979</v>
      </c>
    </row>
    <row r="46" spans="2:12" x14ac:dyDescent="0.25">
      <c r="B46" s="65"/>
      <c r="C46" s="65"/>
      <c r="D46" s="65"/>
      <c r="E46" s="65" t="s">
        <v>95</v>
      </c>
      <c r="F46" s="65" t="s">
        <v>96</v>
      </c>
      <c r="G46" s="12">
        <v>5555.75</v>
      </c>
      <c r="H46" s="12">
        <v>20400</v>
      </c>
      <c r="I46" s="12">
        <v>20400</v>
      </c>
      <c r="J46" s="12">
        <v>12487.98</v>
      </c>
      <c r="K46" s="9">
        <f t="shared" si="0"/>
        <v>224.77577284795029</v>
      </c>
      <c r="L46" s="9">
        <f t="shared" si="2"/>
        <v>61.215588235294113</v>
      </c>
    </row>
    <row r="47" spans="2:12" ht="30" x14ac:dyDescent="0.25">
      <c r="B47" s="65"/>
      <c r="C47" s="65"/>
      <c r="D47" s="65"/>
      <c r="E47" s="65" t="s">
        <v>97</v>
      </c>
      <c r="F47" s="65" t="s">
        <v>98</v>
      </c>
      <c r="G47" s="12">
        <v>105780.85</v>
      </c>
      <c r="H47" s="12">
        <v>199000</v>
      </c>
      <c r="I47" s="12">
        <v>199000</v>
      </c>
      <c r="J47" s="12">
        <v>115928.91</v>
      </c>
      <c r="K47" s="9">
        <f t="shared" si="0"/>
        <v>109.59347556764764</v>
      </c>
      <c r="L47" s="9">
        <f t="shared" si="2"/>
        <v>58.255733668341712</v>
      </c>
    </row>
    <row r="48" spans="2:12" x14ac:dyDescent="0.25">
      <c r="B48" s="65"/>
      <c r="C48" s="65"/>
      <c r="D48" s="65"/>
      <c r="E48" s="65" t="s">
        <v>99</v>
      </c>
      <c r="F48" s="65" t="s">
        <v>100</v>
      </c>
      <c r="G48" s="12">
        <v>2573</v>
      </c>
      <c r="H48" s="12">
        <v>6900</v>
      </c>
      <c r="I48" s="12">
        <v>6900</v>
      </c>
      <c r="J48" s="12">
        <v>5884.75</v>
      </c>
      <c r="K48" s="9">
        <f t="shared" si="0"/>
        <v>228.7116206762534</v>
      </c>
      <c r="L48" s="9">
        <f t="shared" si="2"/>
        <v>85.286231884057969</v>
      </c>
    </row>
    <row r="49" spans="2:12" x14ac:dyDescent="0.25">
      <c r="B49" s="65"/>
      <c r="C49" s="65"/>
      <c r="D49" s="65" t="s">
        <v>101</v>
      </c>
      <c r="E49" s="65"/>
      <c r="F49" s="65" t="s">
        <v>102</v>
      </c>
      <c r="G49" s="12">
        <v>521419.95</v>
      </c>
      <c r="H49" s="12">
        <v>1057800</v>
      </c>
      <c r="I49" s="12">
        <v>1057800</v>
      </c>
      <c r="J49" s="12">
        <v>532382.14</v>
      </c>
      <c r="K49" s="9">
        <f t="shared" si="0"/>
        <v>102.10237256936563</v>
      </c>
      <c r="L49" s="9">
        <f t="shared" si="2"/>
        <v>50.329186991869925</v>
      </c>
    </row>
    <row r="50" spans="2:12" ht="30" x14ac:dyDescent="0.25">
      <c r="B50" s="65"/>
      <c r="C50" s="65"/>
      <c r="D50" s="65"/>
      <c r="E50" s="65" t="s">
        <v>103</v>
      </c>
      <c r="F50" s="65" t="s">
        <v>104</v>
      </c>
      <c r="G50" s="12">
        <v>51456.21</v>
      </c>
      <c r="H50" s="12">
        <v>101000</v>
      </c>
      <c r="I50" s="12">
        <v>101000</v>
      </c>
      <c r="J50" s="12">
        <v>46024.14</v>
      </c>
      <c r="K50" s="9">
        <f t="shared" si="0"/>
        <v>89.443315005127673</v>
      </c>
      <c r="L50" s="9">
        <f t="shared" si="2"/>
        <v>45.568455445544551</v>
      </c>
    </row>
    <row r="51" spans="2:12" x14ac:dyDescent="0.25">
      <c r="B51" s="65"/>
      <c r="C51" s="65"/>
      <c r="D51" s="65"/>
      <c r="E51" s="65" t="s">
        <v>105</v>
      </c>
      <c r="F51" s="65" t="s">
        <v>106</v>
      </c>
      <c r="G51" s="12">
        <v>333472.82</v>
      </c>
      <c r="H51" s="12">
        <v>690500</v>
      </c>
      <c r="I51" s="12">
        <v>690500</v>
      </c>
      <c r="J51" s="12">
        <v>344503.29</v>
      </c>
      <c r="K51" s="9">
        <f t="shared" si="0"/>
        <v>103.30775683607436</v>
      </c>
      <c r="L51" s="9">
        <f t="shared" si="2"/>
        <v>49.89185952208544</v>
      </c>
    </row>
    <row r="52" spans="2:12" x14ac:dyDescent="0.25">
      <c r="B52" s="65"/>
      <c r="C52" s="65"/>
      <c r="D52" s="65"/>
      <c r="E52" s="65" t="s">
        <v>107</v>
      </c>
      <c r="F52" s="65" t="s">
        <v>108</v>
      </c>
      <c r="G52" s="12">
        <v>118365.46</v>
      </c>
      <c r="H52" s="12">
        <v>238000</v>
      </c>
      <c r="I52" s="12">
        <v>238000</v>
      </c>
      <c r="J52" s="12">
        <v>135051.65</v>
      </c>
      <c r="K52" s="9">
        <f t="shared" si="0"/>
        <v>114.09717834915692</v>
      </c>
      <c r="L52" s="9">
        <f t="shared" si="2"/>
        <v>56.744390756302522</v>
      </c>
    </row>
    <row r="53" spans="2:12" x14ac:dyDescent="0.25">
      <c r="B53" s="65"/>
      <c r="C53" s="65"/>
      <c r="D53" s="65"/>
      <c r="E53" s="65" t="s">
        <v>109</v>
      </c>
      <c r="F53" s="65" t="s">
        <v>110</v>
      </c>
      <c r="G53" s="12">
        <v>17722.03</v>
      </c>
      <c r="H53" s="12">
        <v>25800</v>
      </c>
      <c r="I53" s="12">
        <v>25800</v>
      </c>
      <c r="J53" s="12">
        <v>6511.06</v>
      </c>
      <c r="K53" s="9">
        <f t="shared" si="0"/>
        <v>36.739922006677567</v>
      </c>
      <c r="L53" s="9">
        <f t="shared" si="2"/>
        <v>25.236666666666668</v>
      </c>
    </row>
    <row r="54" spans="2:12" x14ac:dyDescent="0.25">
      <c r="B54" s="65"/>
      <c r="C54" s="65"/>
      <c r="D54" s="65"/>
      <c r="E54" s="65" t="s">
        <v>111</v>
      </c>
      <c r="F54" s="65" t="s">
        <v>112</v>
      </c>
      <c r="G54" s="12">
        <v>403.43</v>
      </c>
      <c r="H54" s="12">
        <v>2500</v>
      </c>
      <c r="I54" s="12">
        <v>2500</v>
      </c>
      <c r="J54" s="12">
        <v>292</v>
      </c>
      <c r="K54" s="9">
        <f t="shared" si="0"/>
        <v>72.379347098629253</v>
      </c>
      <c r="L54" s="9">
        <f t="shared" si="2"/>
        <v>11.68</v>
      </c>
    </row>
    <row r="55" spans="2:12" x14ac:dyDescent="0.25">
      <c r="B55" s="65"/>
      <c r="C55" s="65"/>
      <c r="D55" s="65" t="s">
        <v>113</v>
      </c>
      <c r="E55" s="65"/>
      <c r="F55" s="65" t="s">
        <v>114</v>
      </c>
      <c r="G55" s="12">
        <v>301558.95</v>
      </c>
      <c r="H55" s="12">
        <v>844000</v>
      </c>
      <c r="I55" s="12">
        <v>844000</v>
      </c>
      <c r="J55" s="12">
        <f>SUM(J56:J62)</f>
        <v>354593.39999999997</v>
      </c>
      <c r="K55" s="9">
        <f t="shared" si="0"/>
        <v>117.58676039958355</v>
      </c>
      <c r="L55" s="9">
        <f t="shared" si="2"/>
        <v>42.013436018957343</v>
      </c>
    </row>
    <row r="56" spans="2:12" ht="30" x14ac:dyDescent="0.25">
      <c r="B56" s="65"/>
      <c r="C56" s="65"/>
      <c r="D56" s="65"/>
      <c r="E56" s="65" t="s">
        <v>115</v>
      </c>
      <c r="F56" s="65" t="s">
        <v>116</v>
      </c>
      <c r="G56" s="12">
        <v>51588.36</v>
      </c>
      <c r="H56" s="12">
        <v>114000</v>
      </c>
      <c r="I56" s="12">
        <v>114000</v>
      </c>
      <c r="J56" s="12">
        <v>52723.63</v>
      </c>
      <c r="K56" s="9">
        <f t="shared" si="0"/>
        <v>102.2006320805701</v>
      </c>
      <c r="L56" s="9">
        <f t="shared" si="2"/>
        <v>46.248798245614033</v>
      </c>
    </row>
    <row r="57" spans="2:12" ht="30" x14ac:dyDescent="0.25">
      <c r="B57" s="65"/>
      <c r="C57" s="65"/>
      <c r="D57" s="65"/>
      <c r="E57" s="65" t="s">
        <v>117</v>
      </c>
      <c r="F57" s="65" t="s">
        <v>118</v>
      </c>
      <c r="G57" s="12">
        <v>50018.39</v>
      </c>
      <c r="H57" s="12">
        <v>193500</v>
      </c>
      <c r="I57" s="12">
        <v>193500</v>
      </c>
      <c r="J57" s="12">
        <v>59727.5</v>
      </c>
      <c r="K57" s="9">
        <f t="shared" si="0"/>
        <v>119.41108060455366</v>
      </c>
      <c r="L57" s="9">
        <f t="shared" si="2"/>
        <v>30.866925064599481</v>
      </c>
    </row>
    <row r="58" spans="2:12" x14ac:dyDescent="0.25">
      <c r="B58" s="65"/>
      <c r="C58" s="65"/>
      <c r="D58" s="65"/>
      <c r="E58" s="65" t="s">
        <v>119</v>
      </c>
      <c r="F58" s="65" t="s">
        <v>120</v>
      </c>
      <c r="G58" s="12">
        <v>44178.35</v>
      </c>
      <c r="H58" s="12">
        <v>100500</v>
      </c>
      <c r="I58" s="12">
        <v>100500</v>
      </c>
      <c r="J58" s="12">
        <v>52971.49</v>
      </c>
      <c r="K58" s="9">
        <f t="shared" si="0"/>
        <v>119.90373112621906</v>
      </c>
      <c r="L58" s="9">
        <f t="shared" si="2"/>
        <v>52.707950248756219</v>
      </c>
    </row>
    <row r="59" spans="2:12" x14ac:dyDescent="0.25">
      <c r="B59" s="65"/>
      <c r="C59" s="65"/>
      <c r="D59" s="65"/>
      <c r="E59" s="65" t="s">
        <v>121</v>
      </c>
      <c r="F59" s="65" t="s">
        <v>122</v>
      </c>
      <c r="G59" s="12">
        <v>121626.33</v>
      </c>
      <c r="H59" s="12">
        <v>332000</v>
      </c>
      <c r="I59" s="12">
        <v>332000</v>
      </c>
      <c r="J59" s="12">
        <v>135819.48000000001</v>
      </c>
      <c r="K59" s="9">
        <f t="shared" si="0"/>
        <v>111.66947156919065</v>
      </c>
      <c r="L59" s="9">
        <f t="shared" si="2"/>
        <v>40.909481927710843</v>
      </c>
    </row>
    <row r="60" spans="2:12" x14ac:dyDescent="0.25">
      <c r="B60" s="65"/>
      <c r="C60" s="65"/>
      <c r="D60" s="65"/>
      <c r="E60" s="65" t="s">
        <v>123</v>
      </c>
      <c r="F60" s="65" t="s">
        <v>124</v>
      </c>
      <c r="G60" s="12">
        <v>5637.39</v>
      </c>
      <c r="H60" s="12">
        <v>20000</v>
      </c>
      <c r="I60" s="12">
        <v>20000</v>
      </c>
      <c r="J60" s="12">
        <v>3418.56</v>
      </c>
      <c r="K60" s="9">
        <f t="shared" si="0"/>
        <v>60.640828468493389</v>
      </c>
      <c r="L60" s="9">
        <f t="shared" si="2"/>
        <v>17.0928</v>
      </c>
    </row>
    <row r="61" spans="2:12" x14ac:dyDescent="0.25">
      <c r="B61" s="65"/>
      <c r="C61" s="65"/>
      <c r="D61" s="65"/>
      <c r="E61" s="65" t="s">
        <v>125</v>
      </c>
      <c r="F61" s="65" t="s">
        <v>126</v>
      </c>
      <c r="G61" s="12">
        <v>8631.76</v>
      </c>
      <c r="H61" s="12">
        <v>36000</v>
      </c>
      <c r="I61" s="12">
        <v>36000</v>
      </c>
      <c r="J61" s="12">
        <v>15225.25</v>
      </c>
      <c r="K61" s="9">
        <f t="shared" si="0"/>
        <v>176.38639165129706</v>
      </c>
      <c r="L61" s="9">
        <f t="shared" si="2"/>
        <v>42.292361111111113</v>
      </c>
    </row>
    <row r="62" spans="2:12" x14ac:dyDescent="0.25">
      <c r="B62" s="65"/>
      <c r="C62" s="65"/>
      <c r="D62" s="65"/>
      <c r="E62" s="65" t="s">
        <v>127</v>
      </c>
      <c r="F62" s="65" t="s">
        <v>128</v>
      </c>
      <c r="G62" s="12">
        <v>19878.37</v>
      </c>
      <c r="H62" s="12">
        <v>48000</v>
      </c>
      <c r="I62" s="12">
        <v>48000</v>
      </c>
      <c r="J62" s="12">
        <v>34707.49</v>
      </c>
      <c r="K62" s="9">
        <f t="shared" si="0"/>
        <v>174.59927549391625</v>
      </c>
      <c r="L62" s="9">
        <f t="shared" si="2"/>
        <v>72.30727083333332</v>
      </c>
    </row>
    <row r="63" spans="2:12" x14ac:dyDescent="0.25">
      <c r="B63" s="65"/>
      <c r="C63" s="65"/>
      <c r="D63" s="65" t="s">
        <v>129</v>
      </c>
      <c r="E63" s="65"/>
      <c r="F63" s="65" t="s">
        <v>130</v>
      </c>
      <c r="G63" s="12">
        <v>12957.87</v>
      </c>
      <c r="H63" s="12">
        <v>42000</v>
      </c>
      <c r="I63" s="12">
        <v>42000</v>
      </c>
      <c r="J63" s="62">
        <v>15809.28</v>
      </c>
      <c r="K63" s="9">
        <f t="shared" si="0"/>
        <v>122.00523697181713</v>
      </c>
      <c r="L63" s="9">
        <f t="shared" si="2"/>
        <v>37.641142857142853</v>
      </c>
    </row>
    <row r="64" spans="2:12" ht="30" x14ac:dyDescent="0.25">
      <c r="B64" s="65"/>
      <c r="C64" s="65"/>
      <c r="D64" s="65"/>
      <c r="E64" s="65" t="s">
        <v>131</v>
      </c>
      <c r="F64" s="65" t="s">
        <v>132</v>
      </c>
      <c r="G64" s="12">
        <v>1245</v>
      </c>
      <c r="H64" s="12">
        <v>4000</v>
      </c>
      <c r="I64" s="12">
        <v>4000</v>
      </c>
      <c r="J64" s="12">
        <v>870.36</v>
      </c>
      <c r="K64" s="9">
        <f t="shared" si="0"/>
        <v>69.908433734939763</v>
      </c>
      <c r="L64" s="9">
        <f t="shared" si="2"/>
        <v>21.759</v>
      </c>
    </row>
    <row r="65" spans="2:12" x14ac:dyDescent="0.25">
      <c r="B65" s="65"/>
      <c r="C65" s="65"/>
      <c r="D65" s="65"/>
      <c r="E65" s="65" t="s">
        <v>133</v>
      </c>
      <c r="F65" s="65" t="s">
        <v>134</v>
      </c>
      <c r="G65" s="12">
        <v>3592.87</v>
      </c>
      <c r="H65" s="12">
        <v>13000</v>
      </c>
      <c r="I65" s="12">
        <v>13000</v>
      </c>
      <c r="J65" s="12">
        <v>4362.58</v>
      </c>
      <c r="K65" s="9">
        <f t="shared" si="0"/>
        <v>121.42326329647331</v>
      </c>
      <c r="L65" s="9">
        <f t="shared" si="2"/>
        <v>33.558307692307693</v>
      </c>
    </row>
    <row r="66" spans="2:12" x14ac:dyDescent="0.25">
      <c r="B66" s="65"/>
      <c r="C66" s="65"/>
      <c r="D66" s="65"/>
      <c r="E66" s="65" t="s">
        <v>135</v>
      </c>
      <c r="F66" s="65" t="s">
        <v>136</v>
      </c>
      <c r="G66" s="12">
        <v>8120</v>
      </c>
      <c r="H66" s="12">
        <v>25000</v>
      </c>
      <c r="I66" s="12">
        <v>25000</v>
      </c>
      <c r="J66" s="12">
        <v>10576.34</v>
      </c>
      <c r="K66" s="9">
        <f t="shared" si="0"/>
        <v>130.25049261083743</v>
      </c>
      <c r="L66" s="9">
        <f t="shared" si="2"/>
        <v>42.30536</v>
      </c>
    </row>
    <row r="67" spans="2:12" s="68" customFormat="1" x14ac:dyDescent="0.25">
      <c r="B67" s="67"/>
      <c r="C67" s="67" t="s">
        <v>137</v>
      </c>
      <c r="D67" s="67"/>
      <c r="E67" s="67"/>
      <c r="F67" s="67" t="s">
        <v>138</v>
      </c>
      <c r="G67" s="62">
        <v>3930.02</v>
      </c>
      <c r="H67" s="62">
        <v>9000</v>
      </c>
      <c r="I67" s="62">
        <v>9000</v>
      </c>
      <c r="J67" s="62">
        <v>5681.27</v>
      </c>
      <c r="K67" s="9">
        <f t="shared" si="0"/>
        <v>144.56084192955763</v>
      </c>
      <c r="L67" s="9">
        <f t="shared" si="2"/>
        <v>63.125222222222234</v>
      </c>
    </row>
    <row r="68" spans="2:12" x14ac:dyDescent="0.25">
      <c r="B68" s="65"/>
      <c r="C68" s="65"/>
      <c r="D68" s="65" t="s">
        <v>139</v>
      </c>
      <c r="E68" s="65"/>
      <c r="F68" s="65" t="s">
        <v>140</v>
      </c>
      <c r="G68" s="12">
        <v>3930.02</v>
      </c>
      <c r="H68" s="12">
        <v>9000</v>
      </c>
      <c r="I68" s="12">
        <v>9000</v>
      </c>
      <c r="J68" s="12">
        <v>5681.27</v>
      </c>
      <c r="K68" s="9">
        <f t="shared" si="0"/>
        <v>144.56084192955763</v>
      </c>
      <c r="L68" s="9">
        <f t="shared" si="2"/>
        <v>63.125222222222234</v>
      </c>
    </row>
    <row r="69" spans="2:12" ht="30" x14ac:dyDescent="0.25">
      <c r="B69" s="65"/>
      <c r="C69" s="65"/>
      <c r="D69" s="65"/>
      <c r="E69" s="65" t="s">
        <v>141</v>
      </c>
      <c r="F69" s="65" t="s">
        <v>142</v>
      </c>
      <c r="G69" s="12">
        <v>2334.15</v>
      </c>
      <c r="H69" s="12">
        <v>5000</v>
      </c>
      <c r="I69" s="12">
        <v>5000</v>
      </c>
      <c r="J69" s="12">
        <v>3301.1</v>
      </c>
      <c r="K69" s="9">
        <f t="shared" si="0"/>
        <v>141.42621511042563</v>
      </c>
      <c r="L69" s="9">
        <f t="shared" si="2"/>
        <v>66.022000000000006</v>
      </c>
    </row>
    <row r="70" spans="2:12" x14ac:dyDescent="0.25">
      <c r="B70" s="65"/>
      <c r="C70" s="65"/>
      <c r="D70" s="65"/>
      <c r="E70" s="65" t="s">
        <v>143</v>
      </c>
      <c r="F70" s="65" t="s">
        <v>144</v>
      </c>
      <c r="G70" s="12">
        <v>1595.87</v>
      </c>
      <c r="H70" s="12">
        <v>4000</v>
      </c>
      <c r="I70" s="12">
        <v>4000</v>
      </c>
      <c r="J70" s="12">
        <v>2380.17</v>
      </c>
      <c r="K70" s="9">
        <f t="shared" si="0"/>
        <v>149.14560709832256</v>
      </c>
      <c r="L70" s="9">
        <f t="shared" si="2"/>
        <v>59.504250000000006</v>
      </c>
    </row>
    <row r="71" spans="2:12" s="68" customFormat="1" ht="30" x14ac:dyDescent="0.25">
      <c r="B71" s="67"/>
      <c r="C71" s="67">
        <v>36</v>
      </c>
      <c r="D71" s="67"/>
      <c r="E71" s="67"/>
      <c r="F71" s="67" t="s">
        <v>218</v>
      </c>
      <c r="G71" s="62"/>
      <c r="H71" s="62"/>
      <c r="I71" s="62"/>
      <c r="J71" s="62">
        <v>79750.95</v>
      </c>
      <c r="K71" s="9"/>
      <c r="L71" s="9"/>
    </row>
    <row r="72" spans="2:12" ht="30" x14ac:dyDescent="0.25">
      <c r="B72" s="65"/>
      <c r="C72" s="65"/>
      <c r="D72" s="65">
        <v>369</v>
      </c>
      <c r="E72" s="65"/>
      <c r="F72" s="65" t="s">
        <v>52</v>
      </c>
      <c r="G72" s="12"/>
      <c r="H72" s="12"/>
      <c r="I72" s="12"/>
      <c r="J72" s="12">
        <v>79750.95</v>
      </c>
      <c r="K72" s="9"/>
      <c r="L72" s="9"/>
    </row>
    <row r="73" spans="2:12" s="68" customFormat="1" ht="30" x14ac:dyDescent="0.25">
      <c r="B73" s="67"/>
      <c r="C73" s="67" t="s">
        <v>145</v>
      </c>
      <c r="D73" s="67"/>
      <c r="E73" s="67"/>
      <c r="F73" s="67" t="s">
        <v>146</v>
      </c>
      <c r="G73" s="62">
        <v>80582.880000000005</v>
      </c>
      <c r="H73" s="62">
        <v>177000</v>
      </c>
      <c r="I73" s="62">
        <v>177000</v>
      </c>
      <c r="J73" s="62">
        <v>57992.92</v>
      </c>
      <c r="K73" s="9">
        <f t="shared" si="0"/>
        <v>71.966799895958047</v>
      </c>
      <c r="L73" s="9">
        <f t="shared" si="2"/>
        <v>32.764361581920902</v>
      </c>
    </row>
    <row r="74" spans="2:12" ht="30" x14ac:dyDescent="0.25">
      <c r="B74" s="65"/>
      <c r="C74" s="65"/>
      <c r="D74" s="65" t="s">
        <v>147</v>
      </c>
      <c r="E74" s="65"/>
      <c r="F74" s="65" t="s">
        <v>148</v>
      </c>
      <c r="G74" s="12">
        <v>80582.880000000005</v>
      </c>
      <c r="H74" s="12">
        <v>177000</v>
      </c>
      <c r="I74" s="12">
        <v>177000</v>
      </c>
      <c r="J74" s="12">
        <v>57992.92</v>
      </c>
      <c r="K74" s="9">
        <f t="shared" ref="K74:K76" si="3">J74/G74*100</f>
        <v>71.966799895958047</v>
      </c>
      <c r="L74" s="9">
        <f t="shared" si="2"/>
        <v>32.764361581920902</v>
      </c>
    </row>
    <row r="75" spans="2:12" ht="30" x14ac:dyDescent="0.25">
      <c r="B75" s="65"/>
      <c r="C75" s="65"/>
      <c r="D75" s="65"/>
      <c r="E75" s="65" t="s">
        <v>149</v>
      </c>
      <c r="F75" s="65" t="s">
        <v>150</v>
      </c>
      <c r="G75" s="12">
        <v>63873.16</v>
      </c>
      <c r="H75" s="12">
        <v>134000</v>
      </c>
      <c r="I75" s="12">
        <v>134000</v>
      </c>
      <c r="J75" s="12">
        <v>29276.1</v>
      </c>
      <c r="K75" s="9">
        <f t="shared" si="3"/>
        <v>45.834744985217576</v>
      </c>
      <c r="L75" s="9">
        <f t="shared" si="2"/>
        <v>21.847835820895522</v>
      </c>
    </row>
    <row r="76" spans="2:12" ht="30" x14ac:dyDescent="0.25">
      <c r="B76" s="65"/>
      <c r="C76" s="65"/>
      <c r="D76" s="65"/>
      <c r="E76" s="65" t="s">
        <v>151</v>
      </c>
      <c r="F76" s="65" t="s">
        <v>152</v>
      </c>
      <c r="G76" s="12">
        <v>16709.72</v>
      </c>
      <c r="H76" s="12">
        <v>43000</v>
      </c>
      <c r="I76" s="12">
        <v>43000</v>
      </c>
      <c r="J76" s="12">
        <v>28716.82</v>
      </c>
      <c r="K76" s="9">
        <f t="shared" si="3"/>
        <v>171.85697905171361</v>
      </c>
      <c r="L76" s="9">
        <f t="shared" si="2"/>
        <v>66.783302325581388</v>
      </c>
    </row>
    <row r="77" spans="2:12" s="46" customFormat="1" x14ac:dyDescent="0.25">
      <c r="B77" s="66">
        <v>4</v>
      </c>
      <c r="C77" s="66"/>
      <c r="D77" s="66"/>
      <c r="E77" s="66"/>
      <c r="F77" s="66" t="s">
        <v>215</v>
      </c>
      <c r="G77" s="7"/>
      <c r="H77" s="7"/>
      <c r="I77" s="7"/>
      <c r="J77" s="9">
        <v>15163.35</v>
      </c>
      <c r="K77" s="9"/>
      <c r="L77" s="9"/>
    </row>
    <row r="78" spans="2:12" ht="30" x14ac:dyDescent="0.25">
      <c r="B78" s="65"/>
      <c r="C78" s="65">
        <v>42</v>
      </c>
      <c r="D78" s="65"/>
      <c r="E78" s="65"/>
      <c r="F78" s="65" t="s">
        <v>189</v>
      </c>
      <c r="G78" s="40"/>
      <c r="H78" s="40"/>
      <c r="I78" s="40"/>
      <c r="J78" s="12">
        <v>15163.35</v>
      </c>
      <c r="K78" s="9"/>
      <c r="L78" s="9"/>
    </row>
    <row r="79" spans="2:12" x14ac:dyDescent="0.25">
      <c r="B79" s="65"/>
      <c r="C79" s="65"/>
      <c r="D79" s="65">
        <v>422</v>
      </c>
      <c r="E79" s="65"/>
      <c r="F79" s="65" t="s">
        <v>216</v>
      </c>
      <c r="G79" s="40"/>
      <c r="H79" s="40"/>
      <c r="I79" s="40"/>
      <c r="J79" s="12">
        <v>15163.35</v>
      </c>
      <c r="K79" s="9"/>
      <c r="L79" s="9"/>
    </row>
    <row r="80" spans="2:12" ht="30" x14ac:dyDescent="0.25">
      <c r="B80" s="40"/>
      <c r="C80" s="40"/>
      <c r="D80" s="40"/>
      <c r="E80" s="40">
        <v>4227</v>
      </c>
      <c r="F80" s="65" t="s">
        <v>217</v>
      </c>
      <c r="G80" s="40"/>
      <c r="H80" s="40"/>
      <c r="I80" s="40"/>
      <c r="J80" s="40">
        <v>15163.35</v>
      </c>
      <c r="K80" s="9"/>
      <c r="L80" s="9"/>
    </row>
  </sheetData>
  <mergeCells count="5">
    <mergeCell ref="B1:L1"/>
    <mergeCell ref="B3:L3"/>
    <mergeCell ref="B5:L5"/>
    <mergeCell ref="B7:F7"/>
    <mergeCell ref="B8:F8"/>
  </mergeCells>
  <pageMargins left="0.25" right="0.25" top="0.75" bottom="0.75" header="0.3" footer="0.3"/>
  <pageSetup paperSize="9" scale="8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BBC8-DBED-4EA1-AAB6-A358F95B9031}">
  <sheetPr>
    <pageSetUpPr fitToPage="1"/>
  </sheetPr>
  <dimension ref="B1:H28"/>
  <sheetViews>
    <sheetView workbookViewId="0">
      <selection activeCell="D29" sqref="D29"/>
    </sheetView>
  </sheetViews>
  <sheetFormatPr defaultRowHeight="15" x14ac:dyDescent="0.25"/>
  <cols>
    <col min="2" max="2" width="36.7109375" customWidth="1"/>
    <col min="3" max="3" width="17.42578125" customWidth="1"/>
    <col min="4" max="4" width="15.28515625" customWidth="1"/>
    <col min="5" max="5" width="13.85546875" customWidth="1"/>
    <col min="6" max="6" width="15.42578125" customWidth="1"/>
  </cols>
  <sheetData>
    <row r="1" spans="2:8" ht="15.75" x14ac:dyDescent="0.25">
      <c r="B1" s="86" t="s">
        <v>153</v>
      </c>
      <c r="C1" s="75"/>
      <c r="D1" s="75"/>
      <c r="E1" s="75"/>
      <c r="F1" s="75"/>
      <c r="G1" s="75"/>
      <c r="H1" s="75"/>
    </row>
    <row r="2" spans="2:8" x14ac:dyDescent="0.25">
      <c r="B2" s="1"/>
      <c r="C2" s="1"/>
      <c r="D2" s="1"/>
      <c r="E2" s="1"/>
      <c r="F2" s="1"/>
      <c r="G2" s="1"/>
      <c r="H2" s="1"/>
    </row>
    <row r="3" spans="2:8" ht="51" x14ac:dyDescent="0.25">
      <c r="B3" s="3" t="s">
        <v>4</v>
      </c>
      <c r="C3" s="2" t="s">
        <v>41</v>
      </c>
      <c r="D3" s="2" t="s">
        <v>6</v>
      </c>
      <c r="E3" s="3" t="s">
        <v>7</v>
      </c>
      <c r="F3" s="2" t="s">
        <v>8</v>
      </c>
      <c r="G3" s="3" t="s">
        <v>9</v>
      </c>
      <c r="H3" s="3" t="s">
        <v>10</v>
      </c>
    </row>
    <row r="4" spans="2:8" x14ac:dyDescent="0.25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spans="2:8" x14ac:dyDescent="0.25">
      <c r="B5" s="8" t="s">
        <v>42</v>
      </c>
      <c r="C5" s="9">
        <v>10536664.720000001</v>
      </c>
      <c r="D5" s="9">
        <f>D6+D10+D12+D14</f>
        <v>10995400</v>
      </c>
      <c r="E5" s="9">
        <f>E6+E10+E12+E14</f>
        <v>10995400</v>
      </c>
      <c r="F5" s="9">
        <f>F6+F8+F10+F12+F14</f>
        <v>5750610.1800000006</v>
      </c>
      <c r="G5" s="9">
        <f>F5/C5*100</f>
        <v>54.577139282837507</v>
      </c>
      <c r="H5" s="9">
        <f>F5/E5*100</f>
        <v>52.30014533350311</v>
      </c>
    </row>
    <row r="6" spans="2:8" x14ac:dyDescent="0.25">
      <c r="B6" s="8" t="s">
        <v>154</v>
      </c>
      <c r="C6" s="9">
        <v>4914383.5599999996</v>
      </c>
      <c r="D6" s="9">
        <v>10342400</v>
      </c>
      <c r="E6" s="9">
        <v>10342400</v>
      </c>
      <c r="F6" s="9">
        <v>5437474.4000000004</v>
      </c>
      <c r="G6" s="9">
        <f t="shared" ref="G6:G27" si="0">F6/C6*100</f>
        <v>110.64407842028514</v>
      </c>
      <c r="H6" s="9">
        <f t="shared" ref="H6:H27" si="1">F6/E6*100</f>
        <v>52.574590037128722</v>
      </c>
    </row>
    <row r="7" spans="2:8" x14ac:dyDescent="0.25">
      <c r="B7" s="11" t="s">
        <v>155</v>
      </c>
      <c r="C7" s="12">
        <v>4914383.5599999996</v>
      </c>
      <c r="D7" s="12">
        <v>10342400</v>
      </c>
      <c r="E7" s="12">
        <v>10342400</v>
      </c>
      <c r="F7" s="12">
        <v>5437474.4000000004</v>
      </c>
      <c r="G7" s="9">
        <f t="shared" si="0"/>
        <v>110.64407842028514</v>
      </c>
      <c r="H7" s="9">
        <f t="shared" si="1"/>
        <v>52.574590037128722</v>
      </c>
    </row>
    <row r="8" spans="2:8" s="46" customFormat="1" x14ac:dyDescent="0.25">
      <c r="B8" s="8" t="s">
        <v>162</v>
      </c>
      <c r="C8" s="9"/>
      <c r="D8" s="9"/>
      <c r="E8" s="9"/>
      <c r="F8" s="9">
        <v>5358.52</v>
      </c>
      <c r="G8" s="9"/>
      <c r="H8" s="9"/>
    </row>
    <row r="9" spans="2:8" x14ac:dyDescent="0.25">
      <c r="B9" s="11" t="s">
        <v>219</v>
      </c>
      <c r="C9" s="12"/>
      <c r="D9" s="12"/>
      <c r="E9" s="12"/>
      <c r="F9" s="12">
        <v>5358.52</v>
      </c>
      <c r="G9" s="9"/>
      <c r="H9" s="9"/>
    </row>
    <row r="10" spans="2:8" x14ac:dyDescent="0.25">
      <c r="B10" s="8" t="s">
        <v>156</v>
      </c>
      <c r="C10" s="9">
        <v>294471.63</v>
      </c>
      <c r="D10" s="9">
        <v>540000</v>
      </c>
      <c r="E10" s="9">
        <v>540000</v>
      </c>
      <c r="F10" s="9">
        <v>288039.03000000003</v>
      </c>
      <c r="G10" s="9">
        <f t="shared" si="0"/>
        <v>97.815545083239442</v>
      </c>
      <c r="H10" s="9">
        <f t="shared" si="1"/>
        <v>53.340561111111114</v>
      </c>
    </row>
    <row r="11" spans="2:8" x14ac:dyDescent="0.25">
      <c r="B11" s="11" t="s">
        <v>157</v>
      </c>
      <c r="C11" s="12">
        <v>294471.63</v>
      </c>
      <c r="D11" s="12">
        <v>540000</v>
      </c>
      <c r="E11" s="12">
        <v>540000</v>
      </c>
      <c r="F11" s="12">
        <v>288039.03000000003</v>
      </c>
      <c r="G11" s="9">
        <f t="shared" si="0"/>
        <v>97.815545083239442</v>
      </c>
      <c r="H11" s="9">
        <f t="shared" si="1"/>
        <v>53.340561111111114</v>
      </c>
    </row>
    <row r="12" spans="2:8" x14ac:dyDescent="0.25">
      <c r="B12" s="8" t="s">
        <v>158</v>
      </c>
      <c r="C12" s="9">
        <v>19030.64</v>
      </c>
      <c r="D12" s="9">
        <v>43000</v>
      </c>
      <c r="E12" s="9">
        <v>43000</v>
      </c>
      <c r="F12" s="9">
        <v>17438.23</v>
      </c>
      <c r="G12" s="9">
        <f t="shared" si="0"/>
        <v>91.632388611208029</v>
      </c>
      <c r="H12" s="9">
        <f t="shared" si="1"/>
        <v>40.554023255813952</v>
      </c>
    </row>
    <row r="13" spans="2:8" x14ac:dyDescent="0.25">
      <c r="B13" s="11" t="s">
        <v>159</v>
      </c>
      <c r="C13" s="12">
        <v>19030.64</v>
      </c>
      <c r="D13" s="12">
        <v>43000</v>
      </c>
      <c r="E13" s="12">
        <v>43000</v>
      </c>
      <c r="F13" s="12">
        <v>17438.23</v>
      </c>
      <c r="G13" s="9">
        <f t="shared" si="0"/>
        <v>91.632388611208029</v>
      </c>
      <c r="H13" s="9">
        <f t="shared" si="1"/>
        <v>40.554023255813952</v>
      </c>
    </row>
    <row r="14" spans="2:8" x14ac:dyDescent="0.25">
      <c r="B14" s="8" t="s">
        <v>160</v>
      </c>
      <c r="C14" s="9">
        <v>40446.53</v>
      </c>
      <c r="D14" s="9">
        <v>70000</v>
      </c>
      <c r="E14" s="9">
        <v>70000</v>
      </c>
      <c r="F14" s="9">
        <v>2300</v>
      </c>
      <c r="G14" s="9">
        <f t="shared" si="0"/>
        <v>5.6865199561000663</v>
      </c>
      <c r="H14" s="9">
        <f t="shared" si="1"/>
        <v>3.2857142857142856</v>
      </c>
    </row>
    <row r="15" spans="2:8" x14ac:dyDescent="0.25">
      <c r="B15" s="11" t="s">
        <v>161</v>
      </c>
      <c r="C15" s="12">
        <v>40446.53</v>
      </c>
      <c r="D15" s="12">
        <v>70000</v>
      </c>
      <c r="E15" s="12">
        <v>70000</v>
      </c>
      <c r="F15" s="12">
        <v>2300</v>
      </c>
      <c r="G15" s="9">
        <f t="shared" si="0"/>
        <v>5.6865199561000663</v>
      </c>
      <c r="H15" s="9">
        <f t="shared" si="1"/>
        <v>3.2857142857142856</v>
      </c>
    </row>
    <row r="16" spans="2:8" x14ac:dyDescent="0.25">
      <c r="B16" s="1"/>
      <c r="C16" s="1"/>
      <c r="D16" s="1"/>
      <c r="E16" s="1"/>
      <c r="F16" s="1"/>
      <c r="G16" s="9"/>
      <c r="H16" s="9"/>
    </row>
    <row r="17" spans="2:8" x14ac:dyDescent="0.25">
      <c r="B17" s="8" t="s">
        <v>72</v>
      </c>
      <c r="C17" s="9">
        <v>10234697.32</v>
      </c>
      <c r="D17" s="9">
        <f>D18+D20+D22+D24+D26</f>
        <v>11017900</v>
      </c>
      <c r="E17" s="9">
        <f>E18+E20+E22+E24+E26</f>
        <v>11017900</v>
      </c>
      <c r="F17" s="9">
        <f>SUM(F18,F20,F22,F24,F26)</f>
        <v>5652189.0000000009</v>
      </c>
      <c r="G17" s="9">
        <f t="shared" si="0"/>
        <v>55.22575630013845</v>
      </c>
      <c r="H17" s="9">
        <f t="shared" si="1"/>
        <v>51.300057179680344</v>
      </c>
    </row>
    <row r="18" spans="2:8" x14ac:dyDescent="0.25">
      <c r="B18" s="8" t="s">
        <v>154</v>
      </c>
      <c r="C18" s="9">
        <v>4905093.32</v>
      </c>
      <c r="D18" s="9">
        <v>10342400</v>
      </c>
      <c r="E18" s="9">
        <v>10342400</v>
      </c>
      <c r="F18" s="9">
        <f>F19</f>
        <v>5529118.1600000001</v>
      </c>
      <c r="G18" s="9">
        <f t="shared" si="0"/>
        <v>112.72197691847379</v>
      </c>
      <c r="H18" s="9">
        <f t="shared" si="1"/>
        <v>53.46068765470298</v>
      </c>
    </row>
    <row r="19" spans="2:8" x14ac:dyDescent="0.25">
      <c r="B19" s="11" t="s">
        <v>155</v>
      </c>
      <c r="C19" s="12">
        <v>4905093.32</v>
      </c>
      <c r="D19" s="12">
        <v>10342400</v>
      </c>
      <c r="E19" s="12">
        <v>10342400</v>
      </c>
      <c r="F19" s="12">
        <v>5529118.1600000001</v>
      </c>
      <c r="G19" s="9">
        <f t="shared" si="0"/>
        <v>112.72197691847379</v>
      </c>
      <c r="H19" s="9">
        <f t="shared" si="1"/>
        <v>53.46068765470298</v>
      </c>
    </row>
    <row r="20" spans="2:8" x14ac:dyDescent="0.25">
      <c r="B20" s="8" t="s">
        <v>162</v>
      </c>
      <c r="C20" s="9">
        <v>0</v>
      </c>
      <c r="D20" s="9">
        <v>4000</v>
      </c>
      <c r="E20" s="9">
        <v>4000</v>
      </c>
      <c r="F20" s="9">
        <v>650</v>
      </c>
      <c r="G20" s="9"/>
      <c r="H20" s="9">
        <f t="shared" si="1"/>
        <v>16.25</v>
      </c>
    </row>
    <row r="21" spans="2:8" x14ac:dyDescent="0.25">
      <c r="B21" s="11" t="s">
        <v>163</v>
      </c>
      <c r="C21" s="12">
        <v>0</v>
      </c>
      <c r="D21" s="12">
        <v>4000</v>
      </c>
      <c r="E21" s="12">
        <v>4000</v>
      </c>
      <c r="F21" s="12">
        <v>650</v>
      </c>
      <c r="G21" s="9"/>
      <c r="H21" s="9">
        <f t="shared" si="1"/>
        <v>16.25</v>
      </c>
    </row>
    <row r="22" spans="2:8" x14ac:dyDescent="0.25">
      <c r="B22" s="8" t="s">
        <v>156</v>
      </c>
      <c r="C22" s="9">
        <v>140000</v>
      </c>
      <c r="D22" s="9">
        <v>540000</v>
      </c>
      <c r="E22" s="9">
        <v>540000</v>
      </c>
      <c r="F22" s="9">
        <v>93784</v>
      </c>
      <c r="G22" s="9">
        <f t="shared" si="0"/>
        <v>66.988571428571433</v>
      </c>
      <c r="H22" s="9">
        <f t="shared" si="1"/>
        <v>17.367407407407406</v>
      </c>
    </row>
    <row r="23" spans="2:8" x14ac:dyDescent="0.25">
      <c r="B23" s="11" t="s">
        <v>157</v>
      </c>
      <c r="C23" s="12">
        <v>140000</v>
      </c>
      <c r="D23" s="12">
        <v>540000</v>
      </c>
      <c r="E23" s="12">
        <v>540000</v>
      </c>
      <c r="F23" s="12">
        <v>93784</v>
      </c>
      <c r="G23" s="9">
        <f t="shared" si="0"/>
        <v>66.988571428571433</v>
      </c>
      <c r="H23" s="9">
        <f t="shared" si="1"/>
        <v>17.367407407407406</v>
      </c>
    </row>
    <row r="24" spans="2:8" x14ac:dyDescent="0.25">
      <c r="B24" s="8" t="s">
        <v>158</v>
      </c>
      <c r="C24" s="9">
        <v>24170.12</v>
      </c>
      <c r="D24" s="9">
        <v>52000</v>
      </c>
      <c r="E24" s="9">
        <v>52000</v>
      </c>
      <c r="F24" s="9">
        <v>10595.69</v>
      </c>
      <c r="G24" s="9">
        <f t="shared" si="0"/>
        <v>43.837970187984176</v>
      </c>
      <c r="H24" s="9">
        <f t="shared" si="1"/>
        <v>20.376326923076924</v>
      </c>
    </row>
    <row r="25" spans="2:8" x14ac:dyDescent="0.25">
      <c r="B25" s="11" t="s">
        <v>159</v>
      </c>
      <c r="C25" s="12">
        <v>24170.12</v>
      </c>
      <c r="D25" s="12">
        <v>52000</v>
      </c>
      <c r="E25" s="12">
        <v>52000</v>
      </c>
      <c r="F25" s="12">
        <v>10595.69</v>
      </c>
      <c r="G25" s="9">
        <f t="shared" si="0"/>
        <v>43.837970187984176</v>
      </c>
      <c r="H25" s="9">
        <f t="shared" si="1"/>
        <v>20.376326923076924</v>
      </c>
    </row>
    <row r="26" spans="2:8" x14ac:dyDescent="0.25">
      <c r="B26" s="8" t="s">
        <v>160</v>
      </c>
      <c r="C26" s="9">
        <v>48085.22</v>
      </c>
      <c r="D26" s="9">
        <v>79500</v>
      </c>
      <c r="E26" s="9">
        <v>79500</v>
      </c>
      <c r="F26" s="9">
        <v>18041.150000000001</v>
      </c>
      <c r="G26" s="9">
        <f t="shared" si="0"/>
        <v>37.519117100847204</v>
      </c>
      <c r="H26" s="9">
        <f t="shared" si="1"/>
        <v>22.693270440251574</v>
      </c>
    </row>
    <row r="27" spans="2:8" x14ac:dyDescent="0.25">
      <c r="B27" s="11" t="s">
        <v>161</v>
      </c>
      <c r="C27" s="12">
        <v>48085.22</v>
      </c>
      <c r="D27" s="12">
        <v>79500</v>
      </c>
      <c r="E27" s="12">
        <v>79500</v>
      </c>
      <c r="F27" s="12">
        <v>18041.150000000001</v>
      </c>
      <c r="G27" s="9">
        <f t="shared" si="0"/>
        <v>37.519117100847204</v>
      </c>
      <c r="H27" s="9">
        <f t="shared" si="1"/>
        <v>22.693270440251574</v>
      </c>
    </row>
    <row r="28" spans="2:8" x14ac:dyDescent="0.25">
      <c r="B28" s="1"/>
      <c r="C28" s="1"/>
      <c r="D28" s="1"/>
      <c r="E28" s="1"/>
      <c r="F28" s="1"/>
      <c r="G28" s="1"/>
      <c r="H28" s="1"/>
    </row>
  </sheetData>
  <mergeCells count="1">
    <mergeCell ref="B1:H1"/>
  </mergeCells>
  <pageMargins left="0.25" right="0.25" top="0.75" bottom="0.75" header="0.3" footer="0.3"/>
  <pageSetup paperSize="9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5B380-6EB6-44AA-887B-3D37A897BA88}">
  <sheetPr>
    <pageSetUpPr fitToPage="1"/>
  </sheetPr>
  <dimension ref="B1:H6"/>
  <sheetViews>
    <sheetView workbookViewId="0">
      <selection activeCell="F6" sqref="F6"/>
    </sheetView>
  </sheetViews>
  <sheetFormatPr defaultRowHeight="15" x14ac:dyDescent="0.25"/>
  <cols>
    <col min="2" max="2" width="28.5703125" customWidth="1"/>
    <col min="3" max="3" width="17.140625" customWidth="1"/>
    <col min="4" max="4" width="13.42578125" customWidth="1"/>
    <col min="5" max="5" width="13.140625" customWidth="1"/>
    <col min="6" max="6" width="11.7109375" customWidth="1"/>
  </cols>
  <sheetData>
    <row r="1" spans="2:8" ht="15.75" x14ac:dyDescent="0.25">
      <c r="B1" s="86" t="s">
        <v>164</v>
      </c>
      <c r="C1" s="75"/>
      <c r="D1" s="75"/>
      <c r="E1" s="75"/>
      <c r="F1" s="75"/>
      <c r="G1" s="75"/>
      <c r="H1" s="75"/>
    </row>
    <row r="2" spans="2:8" x14ac:dyDescent="0.25">
      <c r="B2" s="1"/>
      <c r="C2" s="1"/>
      <c r="D2" s="1"/>
      <c r="E2" s="1"/>
      <c r="F2" s="1"/>
      <c r="G2" s="1"/>
      <c r="H2" s="1"/>
    </row>
    <row r="3" spans="2:8" ht="51" x14ac:dyDescent="0.25">
      <c r="B3" s="3" t="s">
        <v>4</v>
      </c>
      <c r="C3" s="2" t="s">
        <v>41</v>
      </c>
      <c r="D3" s="2" t="s">
        <v>6</v>
      </c>
      <c r="E3" s="3" t="s">
        <v>7</v>
      </c>
      <c r="F3" s="2" t="s">
        <v>8</v>
      </c>
      <c r="G3" s="3" t="s">
        <v>9</v>
      </c>
      <c r="H3" s="3" t="s">
        <v>10</v>
      </c>
    </row>
    <row r="4" spans="2:8" x14ac:dyDescent="0.25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spans="2:8" x14ac:dyDescent="0.25">
      <c r="B5" s="8" t="s">
        <v>72</v>
      </c>
      <c r="C5" s="9">
        <v>5125533.74</v>
      </c>
      <c r="D5" s="9">
        <v>11017900</v>
      </c>
      <c r="E5" s="9">
        <v>11017900</v>
      </c>
      <c r="F5" s="9">
        <f>F6</f>
        <v>5652189</v>
      </c>
      <c r="G5" s="9">
        <f>F5/C5*100</f>
        <v>110.27513009796321</v>
      </c>
      <c r="H5" s="9">
        <f>F5/E5*100</f>
        <v>51.300057179680337</v>
      </c>
    </row>
    <row r="6" spans="2:8" x14ac:dyDescent="0.25">
      <c r="B6" s="11" t="s">
        <v>168</v>
      </c>
      <c r="C6" s="12">
        <v>5125533.74</v>
      </c>
      <c r="D6" s="12">
        <v>11017900</v>
      </c>
      <c r="E6" s="12">
        <v>11017900</v>
      </c>
      <c r="F6" s="12">
        <v>5652189</v>
      </c>
      <c r="G6" s="12">
        <f>F6/C6*100</f>
        <v>110.27513009796321</v>
      </c>
      <c r="H6" s="12">
        <f>F6/E6*100</f>
        <v>51.300057179680337</v>
      </c>
    </row>
  </sheetData>
  <mergeCells count="1">
    <mergeCell ref="B1:H1"/>
  </mergeCells>
  <pageMargins left="0.25" right="0.25" top="0.75" bottom="0.75" header="0.3" footer="0.3"/>
  <pageSetup paperSize="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5884A-D514-4EB2-848D-618BE8BE3315}">
  <sheetPr>
    <pageSetUpPr fitToPage="1"/>
  </sheetPr>
  <dimension ref="B1:L18"/>
  <sheetViews>
    <sheetView topLeftCell="A7" workbookViewId="0">
      <selection activeCell="B22" sqref="B22"/>
    </sheetView>
  </sheetViews>
  <sheetFormatPr defaultRowHeight="15" x14ac:dyDescent="0.25"/>
  <sheetData>
    <row r="1" spans="2:12" ht="15.75" x14ac:dyDescent="0.25">
      <c r="B1" s="86" t="s">
        <v>1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5.75" x14ac:dyDescent="0.25">
      <c r="B3" s="76" t="s">
        <v>39</v>
      </c>
      <c r="C3" s="77"/>
      <c r="D3" s="77"/>
      <c r="E3" s="77"/>
      <c r="F3" s="77"/>
      <c r="G3" s="77"/>
      <c r="H3" s="77"/>
      <c r="I3" s="77"/>
      <c r="J3" s="77"/>
      <c r="K3" s="77"/>
      <c r="L3" s="77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x14ac:dyDescent="0.25">
      <c r="B5" s="76" t="s">
        <v>40</v>
      </c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76.5" x14ac:dyDescent="0.25">
      <c r="B7" s="71" t="s">
        <v>4</v>
      </c>
      <c r="C7" s="72"/>
      <c r="D7" s="72"/>
      <c r="E7" s="72"/>
      <c r="F7" s="73"/>
      <c r="G7" s="2" t="s">
        <v>41</v>
      </c>
      <c r="H7" s="2" t="s">
        <v>6</v>
      </c>
      <c r="I7" s="3" t="s">
        <v>7</v>
      </c>
      <c r="J7" s="2" t="s">
        <v>8</v>
      </c>
      <c r="K7" s="3" t="s">
        <v>9</v>
      </c>
      <c r="L7" s="3" t="s">
        <v>10</v>
      </c>
    </row>
    <row r="8" spans="2:12" x14ac:dyDescent="0.25">
      <c r="B8" s="80" t="s">
        <v>11</v>
      </c>
      <c r="C8" s="81"/>
      <c r="D8" s="81"/>
      <c r="E8" s="81"/>
      <c r="F8" s="82"/>
      <c r="G8" s="3" t="s">
        <v>12</v>
      </c>
      <c r="H8" s="3" t="s">
        <v>13</v>
      </c>
      <c r="I8" s="3" t="s">
        <v>14</v>
      </c>
      <c r="J8" s="3" t="s">
        <v>15</v>
      </c>
      <c r="K8" s="3" t="s">
        <v>16</v>
      </c>
      <c r="L8" s="3" t="s">
        <v>17</v>
      </c>
    </row>
    <row r="9" spans="2:12" ht="32.25" customHeight="1" x14ac:dyDescent="0.25">
      <c r="B9" s="47">
        <v>8</v>
      </c>
      <c r="C9" s="87" t="s">
        <v>209</v>
      </c>
      <c r="D9" s="88"/>
      <c r="E9" s="88"/>
      <c r="F9" s="89"/>
      <c r="G9" s="48">
        <v>0</v>
      </c>
      <c r="H9" s="48">
        <v>0</v>
      </c>
      <c r="I9" s="48">
        <v>0</v>
      </c>
      <c r="J9" s="40">
        <v>0</v>
      </c>
      <c r="K9" s="40">
        <v>0</v>
      </c>
      <c r="L9" s="40">
        <v>0</v>
      </c>
    </row>
    <row r="10" spans="2:12" x14ac:dyDescent="0.25">
      <c r="B10" s="47"/>
      <c r="C10" s="49"/>
      <c r="D10" s="49"/>
      <c r="E10" s="49"/>
      <c r="F10" s="49"/>
      <c r="G10" s="48"/>
      <c r="H10" s="48"/>
      <c r="I10" s="48"/>
      <c r="J10" s="40"/>
      <c r="K10" s="40"/>
      <c r="L10" s="40"/>
    </row>
    <row r="11" spans="2:12" x14ac:dyDescent="0.25">
      <c r="B11" s="50"/>
      <c r="C11" s="50"/>
      <c r="D11" s="50"/>
      <c r="E11" s="50"/>
      <c r="F11" s="51"/>
      <c r="G11" s="48"/>
      <c r="H11" s="48"/>
      <c r="I11" s="48"/>
      <c r="J11" s="40"/>
      <c r="K11" s="40"/>
      <c r="L11" s="40"/>
    </row>
    <row r="12" spans="2:12" x14ac:dyDescent="0.25">
      <c r="B12" s="50"/>
      <c r="C12" s="50"/>
      <c r="D12" s="50"/>
      <c r="E12" s="50"/>
      <c r="F12" s="51"/>
      <c r="G12" s="48"/>
      <c r="H12" s="48"/>
      <c r="I12" s="48"/>
      <c r="J12" s="40"/>
      <c r="K12" s="40"/>
      <c r="L12" s="40"/>
    </row>
    <row r="13" spans="2:12" x14ac:dyDescent="0.25">
      <c r="B13" s="50"/>
      <c r="C13" s="50"/>
      <c r="D13" s="50"/>
      <c r="E13" s="52"/>
      <c r="F13" s="53"/>
      <c r="G13" s="48"/>
      <c r="H13" s="48"/>
      <c r="I13" s="48"/>
      <c r="J13" s="40"/>
      <c r="K13" s="40"/>
      <c r="L13" s="40"/>
    </row>
    <row r="14" spans="2:12" ht="39" customHeight="1" x14ac:dyDescent="0.25">
      <c r="B14" s="54">
        <v>5</v>
      </c>
      <c r="C14" s="87" t="s">
        <v>210</v>
      </c>
      <c r="D14" s="88"/>
      <c r="E14" s="88"/>
      <c r="F14" s="89"/>
      <c r="G14" s="48">
        <v>0</v>
      </c>
      <c r="H14" s="48">
        <v>0</v>
      </c>
      <c r="I14" s="48">
        <v>0</v>
      </c>
      <c r="J14" s="40">
        <v>0</v>
      </c>
      <c r="K14" s="40">
        <v>0</v>
      </c>
      <c r="L14" s="40">
        <v>0</v>
      </c>
    </row>
    <row r="15" spans="2:12" x14ac:dyDescent="0.25">
      <c r="B15" s="49"/>
      <c r="C15" s="49"/>
      <c r="D15" s="49"/>
      <c r="E15" s="49"/>
      <c r="F15" s="55"/>
      <c r="G15" s="48"/>
      <c r="H15" s="48"/>
      <c r="I15" s="56"/>
      <c r="J15" s="40"/>
      <c r="K15" s="40"/>
      <c r="L15" s="40"/>
    </row>
    <row r="16" spans="2:12" x14ac:dyDescent="0.25">
      <c r="B16" s="49"/>
      <c r="C16" s="49"/>
      <c r="D16" s="49"/>
      <c r="E16" s="51"/>
      <c r="F16" s="51"/>
      <c r="G16" s="48"/>
      <c r="H16" s="48"/>
      <c r="I16" s="56"/>
      <c r="J16" s="40"/>
      <c r="K16" s="40"/>
      <c r="L16" s="40"/>
    </row>
    <row r="17" spans="2:12" x14ac:dyDescent="0.25">
      <c r="B17" s="49"/>
      <c r="C17" s="49"/>
      <c r="D17" s="49"/>
      <c r="E17" s="51"/>
      <c r="F17" s="51"/>
      <c r="G17" s="48"/>
      <c r="H17" s="48"/>
      <c r="I17" s="56"/>
      <c r="J17" s="40"/>
      <c r="K17" s="40"/>
      <c r="L17" s="40"/>
    </row>
    <row r="18" spans="2:12" x14ac:dyDescent="0.25">
      <c r="B18" s="57"/>
      <c r="C18" s="54"/>
      <c r="D18" s="54"/>
      <c r="E18" s="54"/>
      <c r="F18" s="58"/>
      <c r="G18" s="48"/>
      <c r="H18" s="48"/>
      <c r="I18" s="48"/>
      <c r="J18" s="40"/>
      <c r="K18" s="40"/>
      <c r="L18" s="40"/>
    </row>
  </sheetData>
  <mergeCells count="7">
    <mergeCell ref="C9:F9"/>
    <mergeCell ref="C14:F14"/>
    <mergeCell ref="B1:L1"/>
    <mergeCell ref="B3:L3"/>
    <mergeCell ref="B5:L5"/>
    <mergeCell ref="B7:F7"/>
    <mergeCell ref="B8:F8"/>
  </mergeCells>
  <pageMargins left="0.25" right="0.25" top="0.75" bottom="0.75" header="0.3" footer="0.3"/>
  <pageSetup paperSize="9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CB0D-0FA0-4933-A4AA-C2113285D5D6}">
  <sheetPr>
    <pageSetUpPr fitToPage="1"/>
  </sheetPr>
  <dimension ref="B1:H10"/>
  <sheetViews>
    <sheetView workbookViewId="0">
      <selection activeCell="B12" sqref="B12"/>
    </sheetView>
  </sheetViews>
  <sheetFormatPr defaultRowHeight="15" x14ac:dyDescent="0.25"/>
  <cols>
    <col min="2" max="2" width="34" customWidth="1"/>
    <col min="3" max="3" width="14" customWidth="1"/>
    <col min="4" max="4" width="13.140625" customWidth="1"/>
    <col min="5" max="5" width="20.85546875" customWidth="1"/>
  </cols>
  <sheetData>
    <row r="1" spans="2:8" ht="15.75" x14ac:dyDescent="0.25">
      <c r="B1" s="86" t="s">
        <v>165</v>
      </c>
      <c r="C1" s="75"/>
      <c r="D1" s="75"/>
      <c r="E1" s="75"/>
      <c r="F1" s="75"/>
      <c r="G1" s="75"/>
      <c r="H1" s="75"/>
    </row>
    <row r="2" spans="2:8" x14ac:dyDescent="0.25">
      <c r="B2" s="1"/>
      <c r="C2" s="1"/>
      <c r="D2" s="1"/>
      <c r="E2" s="1"/>
      <c r="F2" s="1"/>
      <c r="G2" s="1"/>
      <c r="H2" s="1"/>
    </row>
    <row r="3" spans="2:8" ht="76.5" x14ac:dyDescent="0.25">
      <c r="B3" s="3" t="s">
        <v>4</v>
      </c>
      <c r="C3" s="2" t="s">
        <v>41</v>
      </c>
      <c r="D3" s="2" t="s">
        <v>6</v>
      </c>
      <c r="E3" s="3" t="s">
        <v>7</v>
      </c>
      <c r="F3" s="2" t="s">
        <v>8</v>
      </c>
      <c r="G3" s="3" t="s">
        <v>9</v>
      </c>
      <c r="H3" s="3" t="s">
        <v>10</v>
      </c>
    </row>
    <row r="4" spans="2:8" x14ac:dyDescent="0.25"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</row>
    <row r="5" spans="2:8" x14ac:dyDescent="0.25">
      <c r="B5" s="8" t="s">
        <v>166</v>
      </c>
      <c r="C5" s="9">
        <v>0</v>
      </c>
      <c r="D5" s="9">
        <v>0</v>
      </c>
      <c r="E5" s="9">
        <v>0</v>
      </c>
      <c r="F5" s="9">
        <v>0</v>
      </c>
      <c r="G5" s="7"/>
      <c r="H5" s="7"/>
    </row>
    <row r="6" spans="2:8" x14ac:dyDescent="0.25">
      <c r="B6" s="1"/>
      <c r="C6" s="1"/>
      <c r="D6" s="1"/>
      <c r="E6" s="1"/>
      <c r="F6" s="1"/>
      <c r="G6" s="1"/>
      <c r="H6" s="1"/>
    </row>
    <row r="7" spans="2:8" x14ac:dyDescent="0.25">
      <c r="B7" s="8" t="s">
        <v>167</v>
      </c>
      <c r="C7" s="9">
        <v>0</v>
      </c>
      <c r="D7" s="9">
        <v>0</v>
      </c>
      <c r="E7" s="9">
        <v>0</v>
      </c>
      <c r="F7" s="9">
        <v>0</v>
      </c>
      <c r="G7" s="7"/>
      <c r="H7" s="7"/>
    </row>
    <row r="8" spans="2:8" x14ac:dyDescent="0.25">
      <c r="B8" s="1"/>
      <c r="C8" s="1"/>
      <c r="D8" s="1"/>
      <c r="E8" s="1"/>
      <c r="F8" s="1"/>
      <c r="G8" s="1"/>
      <c r="H8" s="1"/>
    </row>
    <row r="9" spans="2:8" x14ac:dyDescent="0.25">
      <c r="B9" t="s">
        <v>220</v>
      </c>
    </row>
    <row r="10" spans="2:8" x14ac:dyDescent="0.25">
      <c r="B10" t="s">
        <v>208</v>
      </c>
    </row>
  </sheetData>
  <mergeCells count="1">
    <mergeCell ref="B1:H1"/>
  </mergeCells>
  <pageMargins left="0.25" right="0.25" top="0.75" bottom="0.75" header="0.3" footer="0.3"/>
  <pageSetup paperSize="9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38E6-77B9-450C-B332-C469494AFAC2}">
  <sheetPr>
    <pageSetUpPr fitToPage="1"/>
  </sheetPr>
  <dimension ref="A3:L94"/>
  <sheetViews>
    <sheetView tabSelected="1" workbookViewId="0">
      <selection activeCell="I7" sqref="I7"/>
    </sheetView>
  </sheetViews>
  <sheetFormatPr defaultRowHeight="15" x14ac:dyDescent="0.25"/>
  <cols>
    <col min="4" max="4" width="9.5703125" customWidth="1"/>
    <col min="5" max="5" width="21.140625" customWidth="1"/>
    <col min="6" max="6" width="16.140625" customWidth="1"/>
    <col min="7" max="7" width="14.5703125" customWidth="1"/>
    <col min="8" max="8" width="14.7109375" customWidth="1"/>
  </cols>
  <sheetData>
    <row r="3" spans="1:9" ht="15.75" x14ac:dyDescent="0.25">
      <c r="B3" s="93" t="s">
        <v>169</v>
      </c>
      <c r="C3" s="93"/>
      <c r="D3" s="93"/>
      <c r="E3" s="93"/>
      <c r="F3" s="93"/>
      <c r="G3" s="93"/>
      <c r="H3" s="93"/>
      <c r="I3" s="93"/>
    </row>
    <row r="4" spans="1:9" ht="18" x14ac:dyDescent="0.25">
      <c r="B4" s="13"/>
      <c r="C4" s="13"/>
      <c r="D4" s="13"/>
      <c r="E4" s="13"/>
      <c r="F4" s="13"/>
      <c r="G4" s="13"/>
      <c r="H4" s="13"/>
      <c r="I4" s="14"/>
    </row>
    <row r="5" spans="1:9" ht="15.75" x14ac:dyDescent="0.25">
      <c r="B5" s="94" t="s">
        <v>170</v>
      </c>
      <c r="C5" s="94"/>
      <c r="D5" s="94"/>
      <c r="E5" s="94"/>
      <c r="F5" s="94"/>
      <c r="G5" s="94"/>
      <c r="H5" s="94"/>
      <c r="I5" s="94"/>
    </row>
    <row r="6" spans="1:9" ht="18" x14ac:dyDescent="0.25">
      <c r="B6" s="13"/>
      <c r="C6" s="13"/>
      <c r="D6" s="13"/>
      <c r="E6" s="13"/>
      <c r="F6" s="13"/>
      <c r="G6" s="13"/>
      <c r="H6" s="13"/>
      <c r="I6" s="14"/>
    </row>
    <row r="7" spans="1:9" ht="38.25" x14ac:dyDescent="0.25">
      <c r="B7" s="95" t="s">
        <v>4</v>
      </c>
      <c r="C7" s="96"/>
      <c r="D7" s="96"/>
      <c r="E7" s="97"/>
      <c r="F7" s="15" t="s">
        <v>223</v>
      </c>
      <c r="G7" s="15" t="s">
        <v>224</v>
      </c>
      <c r="H7" s="15" t="s">
        <v>225</v>
      </c>
      <c r="I7" s="15" t="s">
        <v>10</v>
      </c>
    </row>
    <row r="8" spans="1:9" x14ac:dyDescent="0.25">
      <c r="A8" s="16"/>
      <c r="B8" s="98">
        <v>1</v>
      </c>
      <c r="C8" s="99"/>
      <c r="D8" s="99"/>
      <c r="E8" s="100"/>
      <c r="F8" s="17">
        <v>2</v>
      </c>
      <c r="G8" s="17">
        <v>3</v>
      </c>
      <c r="H8" s="17">
        <v>4</v>
      </c>
      <c r="I8" s="17" t="s">
        <v>171</v>
      </c>
    </row>
    <row r="9" spans="1:9" ht="25.5" x14ac:dyDescent="0.25">
      <c r="B9" s="101">
        <v>7464</v>
      </c>
      <c r="C9" s="102"/>
      <c r="D9" s="103"/>
      <c r="E9" s="20" t="s">
        <v>207</v>
      </c>
      <c r="F9" s="21">
        <f>F10</f>
        <v>11017900</v>
      </c>
      <c r="G9" s="21">
        <f>G10</f>
        <v>11017900</v>
      </c>
      <c r="H9" s="21">
        <f>H10</f>
        <v>5652188.9999999991</v>
      </c>
      <c r="I9" s="22">
        <f>H9/G9*100</f>
        <v>51.300057179680323</v>
      </c>
    </row>
    <row r="10" spans="1:9" ht="25.5" x14ac:dyDescent="0.25">
      <c r="B10" s="90">
        <v>60</v>
      </c>
      <c r="C10" s="91"/>
      <c r="D10" s="92"/>
      <c r="E10" s="20" t="s">
        <v>172</v>
      </c>
      <c r="F10" s="21">
        <f>SUM(F11,F66)</f>
        <v>11017900</v>
      </c>
      <c r="G10" s="21">
        <f>SUM(G11,G66)</f>
        <v>11017900</v>
      </c>
      <c r="H10" s="21">
        <f>H12</f>
        <v>5652188.9999999991</v>
      </c>
      <c r="I10" s="22">
        <f t="shared" ref="I10:I73" si="0">H10/G10*100</f>
        <v>51.300057179680323</v>
      </c>
    </row>
    <row r="11" spans="1:9" ht="51" x14ac:dyDescent="0.25">
      <c r="B11" s="90" t="s">
        <v>173</v>
      </c>
      <c r="C11" s="91"/>
      <c r="D11" s="92"/>
      <c r="E11" s="20" t="s">
        <v>174</v>
      </c>
      <c r="F11" s="25">
        <f>F13</f>
        <v>10882400</v>
      </c>
      <c r="G11" s="25">
        <v>10882400</v>
      </c>
      <c r="H11" s="21">
        <f>H15+H49</f>
        <v>5607738.8099999996</v>
      </c>
      <c r="I11" s="22">
        <f t="shared" si="0"/>
        <v>51.530350014702634</v>
      </c>
    </row>
    <row r="12" spans="1:9" ht="51" x14ac:dyDescent="0.25">
      <c r="B12" s="26"/>
      <c r="C12" s="27"/>
      <c r="D12" s="24" t="s">
        <v>175</v>
      </c>
      <c r="E12" s="28" t="s">
        <v>176</v>
      </c>
      <c r="F12" s="21">
        <f>SUM(F13,F66)</f>
        <v>11017900</v>
      </c>
      <c r="G12" s="21">
        <f>SUM(G13,G66)</f>
        <v>11017900</v>
      </c>
      <c r="H12" s="21">
        <f>H11+H67+H48</f>
        <v>5652188.9999999991</v>
      </c>
      <c r="I12" s="22">
        <f t="shared" si="0"/>
        <v>51.300057179680323</v>
      </c>
    </row>
    <row r="13" spans="1:9" x14ac:dyDescent="0.25">
      <c r="B13" s="90" t="s">
        <v>177</v>
      </c>
      <c r="C13" s="91"/>
      <c r="D13" s="92"/>
      <c r="E13" s="28" t="s">
        <v>178</v>
      </c>
      <c r="F13" s="25">
        <f>SUM(F15,F49)</f>
        <v>10882400</v>
      </c>
      <c r="G13" s="25">
        <f>G15+G49</f>
        <v>10882400</v>
      </c>
      <c r="H13" s="21">
        <f>H15+H49</f>
        <v>5607738.8099999996</v>
      </c>
      <c r="I13" s="22">
        <f t="shared" si="0"/>
        <v>51.530350014702634</v>
      </c>
    </row>
    <row r="14" spans="1:9" x14ac:dyDescent="0.25">
      <c r="B14" s="104" t="s">
        <v>179</v>
      </c>
      <c r="C14" s="105"/>
      <c r="D14" s="106"/>
      <c r="E14" s="28" t="s">
        <v>180</v>
      </c>
      <c r="F14" s="30">
        <v>0</v>
      </c>
      <c r="G14" s="22">
        <v>0</v>
      </c>
      <c r="H14" s="21">
        <v>0</v>
      </c>
      <c r="I14" s="22"/>
    </row>
    <row r="15" spans="1:9" x14ac:dyDescent="0.25">
      <c r="B15" s="107" t="s">
        <v>181</v>
      </c>
      <c r="C15" s="108"/>
      <c r="D15" s="109"/>
      <c r="E15" s="34" t="s">
        <v>182</v>
      </c>
      <c r="F15" s="35">
        <f>F17+F23+F42+F45</f>
        <v>10342400</v>
      </c>
      <c r="G15" s="35">
        <f>G17+G23+G42+G45</f>
        <v>10342400</v>
      </c>
      <c r="H15" s="36">
        <f>H17+H23+H42+H45</f>
        <v>5513954.8099999996</v>
      </c>
      <c r="I15" s="22">
        <f t="shared" si="0"/>
        <v>53.314074199412119</v>
      </c>
    </row>
    <row r="16" spans="1:9" x14ac:dyDescent="0.25">
      <c r="B16" s="104" t="s">
        <v>183</v>
      </c>
      <c r="C16" s="105"/>
      <c r="D16" s="106"/>
      <c r="E16" s="37" t="s">
        <v>182</v>
      </c>
      <c r="F16" s="30">
        <v>0</v>
      </c>
      <c r="G16" s="30">
        <v>0</v>
      </c>
      <c r="H16" s="22">
        <v>15163.35</v>
      </c>
      <c r="I16" s="22"/>
    </row>
    <row r="17" spans="2:9" s="46" customFormat="1" x14ac:dyDescent="0.25">
      <c r="B17" s="90">
        <v>31</v>
      </c>
      <c r="C17" s="91"/>
      <c r="D17" s="92"/>
      <c r="E17" s="39" t="s">
        <v>75</v>
      </c>
      <c r="F17" s="25">
        <v>8641800</v>
      </c>
      <c r="G17" s="25">
        <v>8641800</v>
      </c>
      <c r="H17" s="21">
        <f>SUM(H18:H22)</f>
        <v>4456514.05</v>
      </c>
      <c r="I17" s="22">
        <f t="shared" si="0"/>
        <v>51.569280126825426</v>
      </c>
    </row>
    <row r="18" spans="2:9" x14ac:dyDescent="0.25">
      <c r="B18" s="26"/>
      <c r="C18" s="27">
        <v>3111</v>
      </c>
      <c r="D18" s="29"/>
      <c r="E18" s="38" t="s">
        <v>184</v>
      </c>
      <c r="F18" s="30">
        <v>6360000</v>
      </c>
      <c r="G18" s="30">
        <v>6360000</v>
      </c>
      <c r="H18" s="22">
        <v>3270147.63</v>
      </c>
      <c r="I18" s="22">
        <f t="shared" si="0"/>
        <v>51.417415566037739</v>
      </c>
    </row>
    <row r="19" spans="2:9" ht="25.5" x14ac:dyDescent="0.25">
      <c r="B19" s="26"/>
      <c r="C19" s="27">
        <v>3113</v>
      </c>
      <c r="D19" s="29"/>
      <c r="E19" s="38" t="s">
        <v>81</v>
      </c>
      <c r="F19" s="30">
        <v>120000</v>
      </c>
      <c r="G19" s="30">
        <v>120000</v>
      </c>
      <c r="H19" s="22">
        <v>42311.24</v>
      </c>
      <c r="I19" s="22">
        <f t="shared" si="0"/>
        <v>35.259366666666665</v>
      </c>
    </row>
    <row r="20" spans="2:9" ht="25.5" x14ac:dyDescent="0.25">
      <c r="B20" s="26"/>
      <c r="C20" s="27">
        <v>3114</v>
      </c>
      <c r="D20" s="29"/>
      <c r="E20" s="38" t="s">
        <v>83</v>
      </c>
      <c r="F20" s="30">
        <v>720000</v>
      </c>
      <c r="G20" s="30">
        <v>720000</v>
      </c>
      <c r="H20" s="22">
        <v>379077.9</v>
      </c>
      <c r="I20" s="22">
        <f t="shared" si="0"/>
        <v>52.649708333333336</v>
      </c>
    </row>
    <row r="21" spans="2:9" ht="25.5" x14ac:dyDescent="0.25">
      <c r="B21" s="26"/>
      <c r="C21" s="27">
        <v>3121</v>
      </c>
      <c r="D21" s="29"/>
      <c r="E21" s="38" t="s">
        <v>85</v>
      </c>
      <c r="F21" s="30">
        <v>313800</v>
      </c>
      <c r="G21" s="30">
        <v>313800</v>
      </c>
      <c r="H21" s="22">
        <v>165114.64000000001</v>
      </c>
      <c r="I21" s="22">
        <f t="shared" si="0"/>
        <v>52.617794773741245</v>
      </c>
    </row>
    <row r="22" spans="2:9" ht="25.5" x14ac:dyDescent="0.25">
      <c r="B22" s="26"/>
      <c r="C22" s="27">
        <v>3132</v>
      </c>
      <c r="D22" s="29"/>
      <c r="E22" s="38" t="s">
        <v>90</v>
      </c>
      <c r="F22" s="30">
        <v>1128000</v>
      </c>
      <c r="G22" s="30">
        <v>1128000</v>
      </c>
      <c r="H22" s="22">
        <v>599862.64</v>
      </c>
      <c r="I22" s="22">
        <f t="shared" si="0"/>
        <v>53.179312056737594</v>
      </c>
    </row>
    <row r="23" spans="2:9" x14ac:dyDescent="0.25">
      <c r="B23" s="90">
        <v>32</v>
      </c>
      <c r="C23" s="91"/>
      <c r="D23" s="92"/>
      <c r="E23" s="39" t="s">
        <v>92</v>
      </c>
      <c r="F23" s="21">
        <v>1615100</v>
      </c>
      <c r="G23" s="21">
        <v>1615100</v>
      </c>
      <c r="H23" s="21">
        <f>SUM(H24:H41)</f>
        <v>1008350.19</v>
      </c>
      <c r="I23" s="22">
        <f t="shared" si="0"/>
        <v>62.432678471921243</v>
      </c>
    </row>
    <row r="24" spans="2:9" x14ac:dyDescent="0.25">
      <c r="B24" s="26"/>
      <c r="C24" s="27">
        <v>3211</v>
      </c>
      <c r="D24" s="29"/>
      <c r="E24" s="38" t="s">
        <v>96</v>
      </c>
      <c r="F24" s="30">
        <v>9400</v>
      </c>
      <c r="G24" s="30">
        <v>9400</v>
      </c>
      <c r="H24" s="22">
        <v>8703.98</v>
      </c>
      <c r="I24" s="22">
        <f t="shared" si="0"/>
        <v>92.595531914893613</v>
      </c>
    </row>
    <row r="25" spans="2:9" ht="38.25" x14ac:dyDescent="0.25">
      <c r="B25" s="26"/>
      <c r="C25" s="27">
        <v>3212</v>
      </c>
      <c r="D25" s="29"/>
      <c r="E25" s="38" t="s">
        <v>98</v>
      </c>
      <c r="F25" s="30">
        <v>198000</v>
      </c>
      <c r="G25" s="30">
        <v>198000</v>
      </c>
      <c r="H25" s="22">
        <v>115928.91</v>
      </c>
      <c r="I25" s="22">
        <f t="shared" si="0"/>
        <v>58.549954545454554</v>
      </c>
    </row>
    <row r="26" spans="2:9" ht="25.5" x14ac:dyDescent="0.25">
      <c r="B26" s="26"/>
      <c r="C26" s="27">
        <v>3213</v>
      </c>
      <c r="D26" s="29"/>
      <c r="E26" s="38" t="s">
        <v>100</v>
      </c>
      <c r="F26" s="30">
        <v>4200</v>
      </c>
      <c r="G26" s="30">
        <v>4200</v>
      </c>
      <c r="H26" s="22">
        <v>3729.75</v>
      </c>
      <c r="I26" s="22">
        <f t="shared" si="0"/>
        <v>88.803571428571431</v>
      </c>
    </row>
    <row r="27" spans="2:9" ht="25.5" x14ac:dyDescent="0.25">
      <c r="B27" s="26"/>
      <c r="C27" s="27">
        <v>3221</v>
      </c>
      <c r="D27" s="29"/>
      <c r="E27" s="38" t="s">
        <v>104</v>
      </c>
      <c r="F27" s="30">
        <v>98000</v>
      </c>
      <c r="G27" s="30">
        <v>98000</v>
      </c>
      <c r="H27" s="22">
        <v>45489.14</v>
      </c>
      <c r="I27" s="22">
        <f t="shared" si="0"/>
        <v>46.417489795918364</v>
      </c>
    </row>
    <row r="28" spans="2:9" x14ac:dyDescent="0.25">
      <c r="B28" s="26"/>
      <c r="C28" s="27">
        <v>3222</v>
      </c>
      <c r="D28" s="29"/>
      <c r="E28" s="38" t="s">
        <v>106</v>
      </c>
      <c r="F28" s="30">
        <v>480000</v>
      </c>
      <c r="G28" s="30">
        <v>480000</v>
      </c>
      <c r="H28" s="22">
        <v>343483.11</v>
      </c>
      <c r="I28" s="22">
        <f t="shared" si="0"/>
        <v>71.558981250000002</v>
      </c>
    </row>
    <row r="29" spans="2:9" x14ac:dyDescent="0.25">
      <c r="B29" s="26"/>
      <c r="C29" s="27">
        <v>3223</v>
      </c>
      <c r="D29" s="29"/>
      <c r="E29" s="38" t="s">
        <v>108</v>
      </c>
      <c r="F29" s="30">
        <v>173000</v>
      </c>
      <c r="G29" s="30">
        <v>173000</v>
      </c>
      <c r="H29" s="22">
        <v>134952.6</v>
      </c>
      <c r="I29" s="22">
        <f t="shared" si="0"/>
        <v>78.007283236994212</v>
      </c>
    </row>
    <row r="30" spans="2:9" ht="25.5" x14ac:dyDescent="0.25">
      <c r="B30" s="26"/>
      <c r="C30" s="27">
        <v>3225</v>
      </c>
      <c r="D30" s="29"/>
      <c r="E30" s="38" t="s">
        <v>110</v>
      </c>
      <c r="F30" s="30">
        <v>0</v>
      </c>
      <c r="G30" s="30">
        <v>0</v>
      </c>
      <c r="H30" s="22">
        <v>6511.06</v>
      </c>
      <c r="I30" s="22" t="e">
        <f t="shared" si="0"/>
        <v>#DIV/0!</v>
      </c>
    </row>
    <row r="31" spans="2:9" ht="25.5" x14ac:dyDescent="0.25">
      <c r="B31" s="26"/>
      <c r="C31" s="27">
        <v>3227</v>
      </c>
      <c r="D31" s="29"/>
      <c r="E31" s="38" t="s">
        <v>185</v>
      </c>
      <c r="F31" s="30">
        <v>2500</v>
      </c>
      <c r="G31" s="30">
        <v>2500</v>
      </c>
      <c r="H31" s="22">
        <v>292</v>
      </c>
      <c r="I31" s="22">
        <f t="shared" si="0"/>
        <v>11.68</v>
      </c>
    </row>
    <row r="32" spans="2:9" ht="38.25" x14ac:dyDescent="0.25">
      <c r="B32" s="26"/>
      <c r="C32" s="27">
        <v>3231</v>
      </c>
      <c r="D32" s="29"/>
      <c r="E32" s="38" t="s">
        <v>116</v>
      </c>
      <c r="F32" s="30">
        <v>31000</v>
      </c>
      <c r="G32" s="30">
        <v>31000</v>
      </c>
      <c r="H32" s="22">
        <v>42573.63</v>
      </c>
      <c r="I32" s="22">
        <f t="shared" si="0"/>
        <v>137.33429032258064</v>
      </c>
    </row>
    <row r="33" spans="2:9" ht="38.25" x14ac:dyDescent="0.25">
      <c r="B33" s="26"/>
      <c r="C33" s="27">
        <v>3232</v>
      </c>
      <c r="D33" s="29"/>
      <c r="E33" s="38" t="s">
        <v>118</v>
      </c>
      <c r="F33" s="30">
        <v>127500</v>
      </c>
      <c r="G33" s="30">
        <v>127500</v>
      </c>
      <c r="H33" s="22">
        <v>59727.5</v>
      </c>
      <c r="I33" s="22">
        <f t="shared" si="0"/>
        <v>46.845098039215685</v>
      </c>
    </row>
    <row r="34" spans="2:9" x14ac:dyDescent="0.25">
      <c r="B34" s="26"/>
      <c r="C34" s="27">
        <v>3234</v>
      </c>
      <c r="D34" s="29"/>
      <c r="E34" s="38" t="s">
        <v>120</v>
      </c>
      <c r="F34" s="30">
        <v>83500</v>
      </c>
      <c r="G34" s="30">
        <v>83500</v>
      </c>
      <c r="H34" s="22">
        <v>52971.49</v>
      </c>
      <c r="I34" s="22">
        <f t="shared" si="0"/>
        <v>63.438910179640715</v>
      </c>
    </row>
    <row r="35" spans="2:9" ht="25.5" x14ac:dyDescent="0.25">
      <c r="B35" s="26"/>
      <c r="C35" s="27">
        <v>3235</v>
      </c>
      <c r="D35" s="29"/>
      <c r="E35" s="38" t="s">
        <v>221</v>
      </c>
      <c r="F35" s="30">
        <v>280000</v>
      </c>
      <c r="G35" s="30">
        <v>280000</v>
      </c>
      <c r="H35" s="22">
        <v>135819.48000000001</v>
      </c>
      <c r="I35" s="22">
        <f t="shared" si="0"/>
        <v>48.506957142857146</v>
      </c>
    </row>
    <row r="36" spans="2:9" ht="25.5" x14ac:dyDescent="0.25">
      <c r="B36" s="26"/>
      <c r="C36" s="27">
        <v>3236</v>
      </c>
      <c r="D36" s="29"/>
      <c r="E36" s="38" t="s">
        <v>124</v>
      </c>
      <c r="F36" s="30">
        <v>20000</v>
      </c>
      <c r="G36" s="30">
        <v>20000</v>
      </c>
      <c r="H36" s="22">
        <v>3418.56</v>
      </c>
      <c r="I36" s="22">
        <f t="shared" si="0"/>
        <v>17.0928</v>
      </c>
    </row>
    <row r="37" spans="2:9" ht="25.5" x14ac:dyDescent="0.25">
      <c r="B37" s="26"/>
      <c r="C37" s="27">
        <v>3237</v>
      </c>
      <c r="D37" s="29"/>
      <c r="E37" s="38" t="s">
        <v>126</v>
      </c>
      <c r="F37" s="30">
        <v>36000</v>
      </c>
      <c r="G37" s="30">
        <v>36000</v>
      </c>
      <c r="H37" s="22">
        <v>15225.25</v>
      </c>
      <c r="I37" s="22">
        <f t="shared" si="0"/>
        <v>42.292361111111113</v>
      </c>
    </row>
    <row r="38" spans="2:9" x14ac:dyDescent="0.25">
      <c r="B38" s="26"/>
      <c r="C38" s="27">
        <v>3239</v>
      </c>
      <c r="D38" s="29"/>
      <c r="E38" s="38" t="s">
        <v>128</v>
      </c>
      <c r="F38" s="30">
        <v>34000</v>
      </c>
      <c r="G38" s="30">
        <v>34000</v>
      </c>
      <c r="H38" s="22">
        <v>23714.45</v>
      </c>
      <c r="I38" s="22">
        <f t="shared" si="0"/>
        <v>69.748382352941178</v>
      </c>
    </row>
    <row r="39" spans="2:9" ht="51" x14ac:dyDescent="0.25">
      <c r="B39" s="26"/>
      <c r="C39" s="27">
        <v>3291</v>
      </c>
      <c r="D39" s="29"/>
      <c r="E39" s="38" t="s">
        <v>132</v>
      </c>
      <c r="F39" s="30">
        <v>0</v>
      </c>
      <c r="G39" s="30">
        <v>0</v>
      </c>
      <c r="H39" s="22">
        <v>870.36</v>
      </c>
      <c r="I39" s="22"/>
    </row>
    <row r="40" spans="2:9" x14ac:dyDescent="0.25">
      <c r="B40" s="26"/>
      <c r="C40" s="27">
        <v>3292</v>
      </c>
      <c r="D40" s="29"/>
      <c r="E40" s="38" t="s">
        <v>134</v>
      </c>
      <c r="F40" s="30">
        <v>13000</v>
      </c>
      <c r="G40" s="30">
        <v>13000</v>
      </c>
      <c r="H40" s="22">
        <v>4362.58</v>
      </c>
      <c r="I40" s="22">
        <f t="shared" si="0"/>
        <v>33.558307692307693</v>
      </c>
    </row>
    <row r="41" spans="2:9" ht="25.5" x14ac:dyDescent="0.25">
      <c r="B41" s="26"/>
      <c r="C41" s="27">
        <v>3295</v>
      </c>
      <c r="D41" s="29"/>
      <c r="E41" s="38" t="s">
        <v>186</v>
      </c>
      <c r="F41" s="30">
        <v>25000</v>
      </c>
      <c r="G41" s="30">
        <v>25000</v>
      </c>
      <c r="H41" s="22">
        <v>10576.34</v>
      </c>
      <c r="I41" s="22">
        <f t="shared" si="0"/>
        <v>42.30536</v>
      </c>
    </row>
    <row r="42" spans="2:9" x14ac:dyDescent="0.25">
      <c r="B42" s="90">
        <v>34</v>
      </c>
      <c r="C42" s="91"/>
      <c r="D42" s="92"/>
      <c r="E42" s="39" t="s">
        <v>138</v>
      </c>
      <c r="F42" s="25">
        <v>7500</v>
      </c>
      <c r="G42" s="25">
        <v>7500</v>
      </c>
      <c r="H42" s="21">
        <f>SUM(H43:H44)</f>
        <v>4991.2700000000004</v>
      </c>
      <c r="I42" s="22">
        <f t="shared" si="0"/>
        <v>66.550266666666673</v>
      </c>
    </row>
    <row r="43" spans="2:9" ht="25.5" x14ac:dyDescent="0.25">
      <c r="B43" s="26"/>
      <c r="C43" s="27">
        <v>3431</v>
      </c>
      <c r="D43" s="29"/>
      <c r="E43" s="38" t="s">
        <v>142</v>
      </c>
      <c r="F43" s="30">
        <v>5000</v>
      </c>
      <c r="G43" s="30">
        <v>5000</v>
      </c>
      <c r="H43" s="22">
        <v>3301.1</v>
      </c>
      <c r="I43" s="22">
        <f t="shared" si="0"/>
        <v>66.022000000000006</v>
      </c>
    </row>
    <row r="44" spans="2:9" ht="25.5" x14ac:dyDescent="0.25">
      <c r="B44" s="26"/>
      <c r="C44" s="27">
        <v>3434</v>
      </c>
      <c r="D44" s="29"/>
      <c r="E44" s="38" t="s">
        <v>222</v>
      </c>
      <c r="F44" s="30">
        <v>2500</v>
      </c>
      <c r="G44" s="30">
        <v>2500</v>
      </c>
      <c r="H44" s="22">
        <v>1690.17</v>
      </c>
      <c r="I44" s="22">
        <f t="shared" si="0"/>
        <v>67.606800000000007</v>
      </c>
    </row>
    <row r="45" spans="2:9" ht="51" x14ac:dyDescent="0.25">
      <c r="B45" s="90">
        <v>37</v>
      </c>
      <c r="C45" s="91"/>
      <c r="D45" s="92"/>
      <c r="E45" s="39" t="s">
        <v>187</v>
      </c>
      <c r="F45" s="21">
        <v>78000</v>
      </c>
      <c r="G45" s="21">
        <v>78000</v>
      </c>
      <c r="H45" s="21">
        <f>SUM(H46:H47)</f>
        <v>44099.3</v>
      </c>
      <c r="I45" s="22">
        <f t="shared" si="0"/>
        <v>56.537564102564112</v>
      </c>
    </row>
    <row r="46" spans="2:9" ht="25.5" x14ac:dyDescent="0.25">
      <c r="B46" s="26"/>
      <c r="C46" s="27">
        <v>3721</v>
      </c>
      <c r="D46" s="29"/>
      <c r="E46" s="38" t="s">
        <v>150</v>
      </c>
      <c r="F46" s="22">
        <v>63000</v>
      </c>
      <c r="G46" s="22">
        <v>63000</v>
      </c>
      <c r="H46" s="22">
        <v>26438.6</v>
      </c>
      <c r="I46" s="22">
        <f t="shared" si="0"/>
        <v>41.966031746031746</v>
      </c>
    </row>
    <row r="47" spans="2:9" ht="25.5" x14ac:dyDescent="0.25">
      <c r="B47" s="26"/>
      <c r="C47" s="27">
        <v>3722</v>
      </c>
      <c r="D47" s="29"/>
      <c r="E47" s="38" t="s">
        <v>152</v>
      </c>
      <c r="F47" s="22">
        <v>15000</v>
      </c>
      <c r="G47" s="22">
        <v>15000</v>
      </c>
      <c r="H47" s="22">
        <v>17660.7</v>
      </c>
      <c r="I47" s="22">
        <f t="shared" si="0"/>
        <v>117.73800000000001</v>
      </c>
    </row>
    <row r="48" spans="2:9" ht="38.25" x14ac:dyDescent="0.25">
      <c r="B48" s="104" t="s">
        <v>188</v>
      </c>
      <c r="C48" s="105"/>
      <c r="D48" s="106"/>
      <c r="E48" s="38" t="s">
        <v>189</v>
      </c>
      <c r="F48" s="40">
        <v>0</v>
      </c>
      <c r="G48" s="40">
        <v>0</v>
      </c>
      <c r="H48" s="22">
        <v>15163.35</v>
      </c>
      <c r="I48" s="22"/>
    </row>
    <row r="49" spans="2:12" ht="25.5" x14ac:dyDescent="0.25">
      <c r="B49" s="107" t="s">
        <v>190</v>
      </c>
      <c r="C49" s="108"/>
      <c r="D49" s="109"/>
      <c r="E49" s="33" t="s">
        <v>191</v>
      </c>
      <c r="F49" s="35">
        <f>SUM(F51:F61,F62)</f>
        <v>540000</v>
      </c>
      <c r="G49" s="35">
        <f>SUM(G51:G61,G62)</f>
        <v>540000</v>
      </c>
      <c r="H49" s="36">
        <f>H50+H64+O64</f>
        <v>93784</v>
      </c>
      <c r="I49" s="22">
        <f t="shared" si="0"/>
        <v>17.367407407407406</v>
      </c>
    </row>
    <row r="50" spans="2:12" x14ac:dyDescent="0.25">
      <c r="B50" s="31"/>
      <c r="C50" s="32">
        <v>32</v>
      </c>
      <c r="D50" s="33"/>
      <c r="E50" s="39" t="s">
        <v>92</v>
      </c>
      <c r="F50" s="35">
        <v>538500</v>
      </c>
      <c r="G50" s="35">
        <v>538500</v>
      </c>
      <c r="H50" s="36">
        <v>14033.05</v>
      </c>
      <c r="I50" s="22">
        <f t="shared" si="0"/>
        <v>2.6059517177344471</v>
      </c>
    </row>
    <row r="51" spans="2:12" x14ac:dyDescent="0.25">
      <c r="B51" s="31"/>
      <c r="C51" s="45">
        <v>3211</v>
      </c>
      <c r="D51" s="33"/>
      <c r="E51" s="38" t="s">
        <v>96</v>
      </c>
      <c r="F51" s="30">
        <v>11000</v>
      </c>
      <c r="G51" s="30">
        <v>11000</v>
      </c>
      <c r="H51" s="44">
        <v>3784</v>
      </c>
      <c r="I51" s="22">
        <f t="shared" si="0"/>
        <v>34.4</v>
      </c>
    </row>
    <row r="52" spans="2:12" ht="25.5" x14ac:dyDescent="0.25">
      <c r="B52" s="31"/>
      <c r="C52" s="45">
        <v>3213</v>
      </c>
      <c r="D52" s="33"/>
      <c r="E52" s="38" t="s">
        <v>100</v>
      </c>
      <c r="F52" s="30">
        <v>2700</v>
      </c>
      <c r="G52" s="30">
        <v>2700</v>
      </c>
      <c r="H52" s="44">
        <v>0</v>
      </c>
      <c r="I52" s="22">
        <f t="shared" si="0"/>
        <v>0</v>
      </c>
    </row>
    <row r="53" spans="2:12" x14ac:dyDescent="0.25">
      <c r="B53" s="31"/>
      <c r="C53" s="45">
        <v>3222</v>
      </c>
      <c r="D53" s="33"/>
      <c r="E53" s="38" t="s">
        <v>106</v>
      </c>
      <c r="F53" s="30">
        <v>205000</v>
      </c>
      <c r="G53" s="30">
        <v>205000</v>
      </c>
      <c r="H53" s="44">
        <v>0</v>
      </c>
      <c r="I53" s="22">
        <f t="shared" si="0"/>
        <v>0</v>
      </c>
    </row>
    <row r="54" spans="2:12" ht="25.5" x14ac:dyDescent="0.25">
      <c r="B54" s="31"/>
      <c r="C54" s="45">
        <v>3225</v>
      </c>
      <c r="D54" s="33"/>
      <c r="E54" s="38" t="s">
        <v>110</v>
      </c>
      <c r="F54" s="30">
        <v>25800</v>
      </c>
      <c r="G54" s="30">
        <v>25800</v>
      </c>
      <c r="H54" s="44">
        <v>0</v>
      </c>
      <c r="I54" s="22">
        <f t="shared" si="0"/>
        <v>0</v>
      </c>
    </row>
    <row r="55" spans="2:12" x14ac:dyDescent="0.25">
      <c r="B55" s="31"/>
      <c r="C55" s="45">
        <v>3223</v>
      </c>
      <c r="D55" s="33"/>
      <c r="E55" s="38" t="s">
        <v>108</v>
      </c>
      <c r="F55" s="30">
        <v>65000</v>
      </c>
      <c r="G55" s="30">
        <v>65000</v>
      </c>
      <c r="H55" s="44">
        <v>99.05</v>
      </c>
      <c r="I55" s="22">
        <f t="shared" si="0"/>
        <v>0.1523846153846154</v>
      </c>
    </row>
    <row r="56" spans="2:12" ht="38.25" x14ac:dyDescent="0.25">
      <c r="B56" s="31"/>
      <c r="C56" s="45">
        <v>3231</v>
      </c>
      <c r="D56" s="33"/>
      <c r="E56" s="38" t="s">
        <v>116</v>
      </c>
      <c r="F56" s="30">
        <v>83000</v>
      </c>
      <c r="G56" s="30">
        <v>83000</v>
      </c>
      <c r="H56" s="44">
        <v>10150</v>
      </c>
      <c r="I56" s="22">
        <f t="shared" si="0"/>
        <v>12.228915662650602</v>
      </c>
    </row>
    <row r="57" spans="2:12" ht="38.25" x14ac:dyDescent="0.25">
      <c r="B57" s="31"/>
      <c r="C57" s="45">
        <v>3232</v>
      </c>
      <c r="D57" s="33"/>
      <c r="E57" s="38" t="s">
        <v>118</v>
      </c>
      <c r="F57" s="30">
        <v>63000</v>
      </c>
      <c r="G57" s="30">
        <v>63000</v>
      </c>
      <c r="H57" s="44">
        <v>0</v>
      </c>
      <c r="I57" s="22">
        <f t="shared" si="0"/>
        <v>0</v>
      </c>
    </row>
    <row r="58" spans="2:12" x14ac:dyDescent="0.25">
      <c r="B58" s="31"/>
      <c r="C58" s="45">
        <v>3234</v>
      </c>
      <c r="D58" s="33"/>
      <c r="E58" s="38" t="s">
        <v>120</v>
      </c>
      <c r="F58" s="30">
        <v>17000</v>
      </c>
      <c r="G58" s="30">
        <v>17000</v>
      </c>
      <c r="H58" s="44">
        <v>0</v>
      </c>
      <c r="I58" s="22">
        <f t="shared" si="0"/>
        <v>0</v>
      </c>
    </row>
    <row r="59" spans="2:12" ht="25.5" x14ac:dyDescent="0.25">
      <c r="B59" s="31"/>
      <c r="C59" s="45">
        <v>3235</v>
      </c>
      <c r="D59" s="33"/>
      <c r="E59" s="70" t="s">
        <v>221</v>
      </c>
      <c r="F59" s="30">
        <v>52000</v>
      </c>
      <c r="G59" s="30">
        <v>52000</v>
      </c>
      <c r="H59" s="44">
        <v>0</v>
      </c>
      <c r="I59" s="22">
        <f t="shared" si="0"/>
        <v>0</v>
      </c>
    </row>
    <row r="60" spans="2:12" x14ac:dyDescent="0.25">
      <c r="B60" s="31"/>
      <c r="C60" s="45">
        <v>3239</v>
      </c>
      <c r="D60" s="33"/>
      <c r="E60" s="38" t="s">
        <v>128</v>
      </c>
      <c r="F60" s="30">
        <v>10000</v>
      </c>
      <c r="G60" s="30">
        <v>10000</v>
      </c>
      <c r="H60" s="44">
        <v>0</v>
      </c>
      <c r="I60" s="22">
        <f t="shared" si="0"/>
        <v>0</v>
      </c>
    </row>
    <row r="61" spans="2:12" ht="51" x14ac:dyDescent="0.25">
      <c r="B61" s="31"/>
      <c r="C61" s="45">
        <v>3291</v>
      </c>
      <c r="D61" s="33"/>
      <c r="E61" s="38" t="s">
        <v>132</v>
      </c>
      <c r="F61" s="30">
        <v>4000</v>
      </c>
      <c r="G61" s="30">
        <v>4000</v>
      </c>
      <c r="H61" s="44">
        <v>0</v>
      </c>
      <c r="I61" s="22">
        <f t="shared" si="0"/>
        <v>0</v>
      </c>
    </row>
    <row r="62" spans="2:12" x14ac:dyDescent="0.25">
      <c r="B62" s="31"/>
      <c r="C62" s="32">
        <v>34</v>
      </c>
      <c r="D62" s="33"/>
      <c r="E62" s="39" t="s">
        <v>138</v>
      </c>
      <c r="F62" s="35">
        <f>F63</f>
        <v>1500</v>
      </c>
      <c r="G62" s="35">
        <f>G63</f>
        <v>1500</v>
      </c>
      <c r="H62" s="44">
        <v>0</v>
      </c>
      <c r="I62" s="22">
        <f t="shared" si="0"/>
        <v>0</v>
      </c>
    </row>
    <row r="63" spans="2:12" ht="25.5" x14ac:dyDescent="0.25">
      <c r="B63" s="42"/>
      <c r="C63" s="43">
        <v>3434</v>
      </c>
      <c r="D63" s="28"/>
      <c r="E63" s="38" t="s">
        <v>222</v>
      </c>
      <c r="F63" s="30">
        <v>1500</v>
      </c>
      <c r="G63" s="30">
        <v>1500</v>
      </c>
      <c r="H63" s="22">
        <v>0</v>
      </c>
      <c r="I63" s="22">
        <f t="shared" si="0"/>
        <v>0</v>
      </c>
    </row>
    <row r="64" spans="2:12" x14ac:dyDescent="0.25">
      <c r="B64" s="90">
        <v>36</v>
      </c>
      <c r="C64" s="91"/>
      <c r="D64" s="92"/>
      <c r="E64" s="20" t="s">
        <v>192</v>
      </c>
      <c r="F64" s="25">
        <v>0</v>
      </c>
      <c r="G64" s="21">
        <v>0</v>
      </c>
      <c r="H64" s="21">
        <f>H65</f>
        <v>79750.95</v>
      </c>
      <c r="I64" s="22"/>
      <c r="L64" s="59"/>
    </row>
    <row r="65" spans="2:9" ht="38.25" x14ac:dyDescent="0.25">
      <c r="B65" s="104">
        <v>369</v>
      </c>
      <c r="C65" s="105"/>
      <c r="D65" s="106"/>
      <c r="E65" s="28" t="s">
        <v>193</v>
      </c>
      <c r="F65" s="30">
        <v>0</v>
      </c>
      <c r="G65" s="22">
        <v>0</v>
      </c>
      <c r="H65" s="22">
        <v>79750.95</v>
      </c>
      <c r="I65" s="22"/>
    </row>
    <row r="66" spans="2:9" ht="76.5" x14ac:dyDescent="0.25">
      <c r="B66" s="18"/>
      <c r="C66" s="19"/>
      <c r="D66" s="20" t="s">
        <v>194</v>
      </c>
      <c r="E66" s="20" t="s">
        <v>195</v>
      </c>
      <c r="F66" s="25">
        <f>F69+F75+F83</f>
        <v>135500</v>
      </c>
      <c r="G66" s="21">
        <f>G67</f>
        <v>135500</v>
      </c>
      <c r="H66" s="21">
        <f>H69+H75+H83</f>
        <v>29286.840000000004</v>
      </c>
      <c r="I66" s="22">
        <f t="shared" si="0"/>
        <v>21.613904059040593</v>
      </c>
    </row>
    <row r="67" spans="2:9" x14ac:dyDescent="0.25">
      <c r="B67" s="90" t="s">
        <v>196</v>
      </c>
      <c r="C67" s="91"/>
      <c r="D67" s="92"/>
      <c r="E67" s="20" t="s">
        <v>197</v>
      </c>
      <c r="F67" s="25">
        <f>SUM(F69,F75,F83)</f>
        <v>135500</v>
      </c>
      <c r="G67" s="25">
        <v>135500</v>
      </c>
      <c r="H67" s="21">
        <f>H69+H75+H83</f>
        <v>29286.840000000004</v>
      </c>
      <c r="I67" s="22">
        <f t="shared" si="0"/>
        <v>21.613904059040593</v>
      </c>
    </row>
    <row r="68" spans="2:9" x14ac:dyDescent="0.25">
      <c r="B68" s="104" t="s">
        <v>198</v>
      </c>
      <c r="C68" s="105"/>
      <c r="D68" s="106"/>
      <c r="E68" s="28" t="s">
        <v>180</v>
      </c>
      <c r="F68" s="30">
        <v>0</v>
      </c>
      <c r="G68" s="22">
        <v>0</v>
      </c>
      <c r="H68" s="22">
        <v>0</v>
      </c>
      <c r="I68" s="22"/>
    </row>
    <row r="69" spans="2:9" s="46" customFormat="1" x14ac:dyDescent="0.25">
      <c r="B69" s="110" t="s">
        <v>199</v>
      </c>
      <c r="C69" s="110"/>
      <c r="D69" s="110"/>
      <c r="E69" s="34" t="s">
        <v>200</v>
      </c>
      <c r="F69" s="25">
        <f>F70+F73</f>
        <v>4000</v>
      </c>
      <c r="G69" s="25">
        <f>G70+G73</f>
        <v>4000</v>
      </c>
      <c r="H69" s="21">
        <v>650</v>
      </c>
      <c r="I69" s="22">
        <f t="shared" si="0"/>
        <v>16.25</v>
      </c>
    </row>
    <row r="70" spans="2:9" s="46" customFormat="1" x14ac:dyDescent="0.25">
      <c r="B70" s="31"/>
      <c r="C70" s="32">
        <v>32</v>
      </c>
      <c r="D70" s="33"/>
      <c r="E70" s="39" t="s">
        <v>92</v>
      </c>
      <c r="F70" s="25">
        <v>3000</v>
      </c>
      <c r="G70" s="25">
        <v>3000</v>
      </c>
      <c r="H70" s="21">
        <v>0</v>
      </c>
      <c r="I70" s="22">
        <f t="shared" si="0"/>
        <v>0</v>
      </c>
    </row>
    <row r="71" spans="2:9" ht="25.5" x14ac:dyDescent="0.25">
      <c r="B71" s="31"/>
      <c r="C71" s="43">
        <v>3221</v>
      </c>
      <c r="D71" s="33"/>
      <c r="E71" s="38" t="s">
        <v>104</v>
      </c>
      <c r="F71" s="30">
        <v>1500</v>
      </c>
      <c r="G71" s="30">
        <v>1500</v>
      </c>
      <c r="H71" s="21">
        <v>0</v>
      </c>
      <c r="I71" s="22">
        <f t="shared" si="0"/>
        <v>0</v>
      </c>
    </row>
    <row r="72" spans="2:9" x14ac:dyDescent="0.25">
      <c r="B72" s="31"/>
      <c r="C72" s="43">
        <v>3222</v>
      </c>
      <c r="D72" s="33"/>
      <c r="E72" s="38" t="s">
        <v>106</v>
      </c>
      <c r="F72" s="30">
        <v>1500</v>
      </c>
      <c r="G72" s="30">
        <v>1500</v>
      </c>
      <c r="H72" s="21">
        <v>0</v>
      </c>
      <c r="I72" s="22">
        <f t="shared" si="0"/>
        <v>0</v>
      </c>
    </row>
    <row r="73" spans="2:9" s="46" customFormat="1" ht="51" x14ac:dyDescent="0.25">
      <c r="B73" s="31"/>
      <c r="C73" s="32">
        <v>37</v>
      </c>
      <c r="D73" s="33"/>
      <c r="E73" s="39" t="s">
        <v>187</v>
      </c>
      <c r="F73" s="25">
        <v>1000</v>
      </c>
      <c r="G73" s="25">
        <v>1000</v>
      </c>
      <c r="H73" s="21">
        <v>650</v>
      </c>
      <c r="I73" s="22">
        <f t="shared" si="0"/>
        <v>65</v>
      </c>
    </row>
    <row r="74" spans="2:9" ht="25.5" x14ac:dyDescent="0.25">
      <c r="B74" s="26"/>
      <c r="C74" s="27">
        <v>3722</v>
      </c>
      <c r="D74" s="29"/>
      <c r="E74" s="38" t="s">
        <v>152</v>
      </c>
      <c r="F74" s="30">
        <v>1000</v>
      </c>
      <c r="G74" s="22">
        <v>1000</v>
      </c>
      <c r="H74" s="22">
        <v>650</v>
      </c>
      <c r="I74" s="22">
        <f t="shared" ref="I74:I94" si="1">H74/G74*100</f>
        <v>65</v>
      </c>
    </row>
    <row r="75" spans="2:9" s="46" customFormat="1" ht="25.5" x14ac:dyDescent="0.25">
      <c r="B75" s="107" t="s">
        <v>201</v>
      </c>
      <c r="C75" s="108"/>
      <c r="D75" s="109"/>
      <c r="E75" s="33" t="s">
        <v>202</v>
      </c>
      <c r="F75" s="25">
        <f>F76+F78+F81</f>
        <v>52000</v>
      </c>
      <c r="G75" s="25">
        <f>G76+G78+G81</f>
        <v>52000</v>
      </c>
      <c r="H75" s="36">
        <v>10595.69</v>
      </c>
      <c r="I75" s="22">
        <f t="shared" si="1"/>
        <v>20.376326923076924</v>
      </c>
    </row>
    <row r="76" spans="2:9" s="46" customFormat="1" x14ac:dyDescent="0.25">
      <c r="B76" s="31"/>
      <c r="C76" s="32">
        <v>31</v>
      </c>
      <c r="D76" s="33"/>
      <c r="E76" s="39" t="s">
        <v>75</v>
      </c>
      <c r="F76" s="25">
        <f>F77</f>
        <v>20000</v>
      </c>
      <c r="G76" s="25">
        <f>G77</f>
        <v>20000</v>
      </c>
      <c r="H76" s="36">
        <v>0</v>
      </c>
      <c r="I76" s="22">
        <f t="shared" si="1"/>
        <v>0</v>
      </c>
    </row>
    <row r="77" spans="2:9" x14ac:dyDescent="0.25">
      <c r="B77" s="31"/>
      <c r="C77" s="43">
        <v>3111</v>
      </c>
      <c r="D77" s="33"/>
      <c r="E77" s="38" t="s">
        <v>184</v>
      </c>
      <c r="F77" s="30">
        <v>20000</v>
      </c>
      <c r="G77" s="22">
        <v>20000</v>
      </c>
      <c r="H77" s="36">
        <v>0</v>
      </c>
      <c r="I77" s="22">
        <f t="shared" si="1"/>
        <v>0</v>
      </c>
    </row>
    <row r="78" spans="2:9" s="46" customFormat="1" x14ac:dyDescent="0.25">
      <c r="B78" s="90">
        <v>32</v>
      </c>
      <c r="C78" s="91"/>
      <c r="D78" s="92"/>
      <c r="E78" s="20" t="s">
        <v>92</v>
      </c>
      <c r="F78" s="25">
        <v>4000</v>
      </c>
      <c r="G78" s="25">
        <v>4000</v>
      </c>
      <c r="H78" s="21">
        <v>189.57</v>
      </c>
      <c r="I78" s="22">
        <f t="shared" si="1"/>
        <v>4.7392499999999993</v>
      </c>
    </row>
    <row r="79" spans="2:9" ht="38.25" x14ac:dyDescent="0.25">
      <c r="B79" s="23"/>
      <c r="C79" s="27">
        <v>3212</v>
      </c>
      <c r="D79" s="24"/>
      <c r="E79" s="38" t="s">
        <v>98</v>
      </c>
      <c r="F79" s="30">
        <v>1000</v>
      </c>
      <c r="G79" s="30">
        <v>1000</v>
      </c>
      <c r="H79" s="21">
        <v>0</v>
      </c>
      <c r="I79" s="22">
        <f t="shared" si="1"/>
        <v>0</v>
      </c>
    </row>
    <row r="80" spans="2:9" x14ac:dyDescent="0.25">
      <c r="B80" s="26"/>
      <c r="C80" s="27">
        <v>3222</v>
      </c>
      <c r="D80" s="29"/>
      <c r="E80" s="38" t="s">
        <v>106</v>
      </c>
      <c r="F80" s="30">
        <v>3000</v>
      </c>
      <c r="G80" s="22">
        <v>3000</v>
      </c>
      <c r="H80" s="22">
        <v>189.57</v>
      </c>
      <c r="I80" s="22">
        <f t="shared" si="1"/>
        <v>6.319</v>
      </c>
    </row>
    <row r="81" spans="2:9" s="46" customFormat="1" ht="51" x14ac:dyDescent="0.25">
      <c r="B81" s="90">
        <v>37</v>
      </c>
      <c r="C81" s="91"/>
      <c r="D81" s="92"/>
      <c r="E81" s="20" t="s">
        <v>146</v>
      </c>
      <c r="F81" s="25">
        <v>28000</v>
      </c>
      <c r="G81" s="21">
        <v>28000</v>
      </c>
      <c r="H81" s="21">
        <v>10406.120000000001</v>
      </c>
      <c r="I81" s="22">
        <f t="shared" si="1"/>
        <v>37.16471428571429</v>
      </c>
    </row>
    <row r="82" spans="2:9" ht="25.5" x14ac:dyDescent="0.25">
      <c r="B82" s="26"/>
      <c r="C82" s="27">
        <v>3722</v>
      </c>
      <c r="D82" s="29"/>
      <c r="E82" s="38" t="s">
        <v>152</v>
      </c>
      <c r="F82" s="30">
        <v>28000</v>
      </c>
      <c r="G82" s="22">
        <v>28000</v>
      </c>
      <c r="H82" s="22">
        <v>10406.120000000001</v>
      </c>
      <c r="I82" s="22">
        <f t="shared" si="1"/>
        <v>37.16471428571429</v>
      </c>
    </row>
    <row r="83" spans="2:9" x14ac:dyDescent="0.25">
      <c r="B83" s="107" t="s">
        <v>203</v>
      </c>
      <c r="C83" s="108"/>
      <c r="D83" s="109"/>
      <c r="E83" s="34" t="s">
        <v>204</v>
      </c>
      <c r="F83" s="30">
        <f>F85+F91+F93</f>
        <v>79500</v>
      </c>
      <c r="G83" s="22"/>
      <c r="H83" s="36">
        <v>18041.150000000001</v>
      </c>
      <c r="I83" s="22"/>
    </row>
    <row r="84" spans="2:9" x14ac:dyDescent="0.25">
      <c r="B84" s="112" t="s">
        <v>205</v>
      </c>
      <c r="C84" s="113"/>
      <c r="D84" s="114"/>
      <c r="E84" s="37"/>
      <c r="F84" s="22">
        <v>0</v>
      </c>
      <c r="G84" s="22">
        <v>0</v>
      </c>
      <c r="H84" s="21">
        <v>0</v>
      </c>
      <c r="I84" s="22"/>
    </row>
    <row r="85" spans="2:9" x14ac:dyDescent="0.25">
      <c r="B85" s="111">
        <v>32</v>
      </c>
      <c r="C85" s="111"/>
      <c r="D85" s="111"/>
      <c r="E85" s="41" t="s">
        <v>92</v>
      </c>
      <c r="F85" s="22">
        <v>9500</v>
      </c>
      <c r="G85" s="22">
        <v>9500</v>
      </c>
      <c r="H85" s="21">
        <v>14513.65</v>
      </c>
      <c r="I85" s="22">
        <f t="shared" si="1"/>
        <v>152.77526315789473</v>
      </c>
    </row>
    <row r="86" spans="2:9" ht="25.5" x14ac:dyDescent="0.25">
      <c r="B86" s="23"/>
      <c r="C86" s="27">
        <v>3213</v>
      </c>
      <c r="D86" s="24"/>
      <c r="E86" s="38" t="s">
        <v>100</v>
      </c>
      <c r="F86" s="22">
        <v>0</v>
      </c>
      <c r="G86" s="22">
        <v>0</v>
      </c>
      <c r="H86" s="22">
        <v>2155</v>
      </c>
      <c r="I86" s="22"/>
    </row>
    <row r="87" spans="2:9" ht="25.5" x14ac:dyDescent="0.25">
      <c r="B87" s="23"/>
      <c r="C87" s="27">
        <v>3221</v>
      </c>
      <c r="D87" s="24"/>
      <c r="E87" s="38" t="s">
        <v>104</v>
      </c>
      <c r="F87" s="22">
        <v>1500</v>
      </c>
      <c r="G87" s="22">
        <v>1500</v>
      </c>
      <c r="H87" s="22">
        <v>535</v>
      </c>
      <c r="I87" s="22">
        <f t="shared" si="1"/>
        <v>35.666666666666671</v>
      </c>
    </row>
    <row r="88" spans="2:9" x14ac:dyDescent="0.25">
      <c r="B88" s="23"/>
      <c r="C88" s="27">
        <v>3222</v>
      </c>
      <c r="D88" s="29"/>
      <c r="E88" s="38" t="s">
        <v>206</v>
      </c>
      <c r="F88" s="22">
        <v>1000</v>
      </c>
      <c r="G88" s="22">
        <v>1000</v>
      </c>
      <c r="H88" s="22">
        <v>830.61</v>
      </c>
      <c r="I88" s="22">
        <f t="shared" si="1"/>
        <v>83.060999999999993</v>
      </c>
    </row>
    <row r="89" spans="2:9" ht="38.25" x14ac:dyDescent="0.25">
      <c r="B89" s="23"/>
      <c r="C89" s="27">
        <v>3232</v>
      </c>
      <c r="D89" s="29"/>
      <c r="E89" s="38" t="s">
        <v>118</v>
      </c>
      <c r="F89" s="22">
        <v>3000</v>
      </c>
      <c r="G89" s="22">
        <v>3000</v>
      </c>
      <c r="H89" s="22">
        <v>0</v>
      </c>
      <c r="I89" s="22">
        <f t="shared" si="1"/>
        <v>0</v>
      </c>
    </row>
    <row r="90" spans="2:9" x14ac:dyDescent="0.25">
      <c r="B90" s="23"/>
      <c r="C90" s="27">
        <v>3239</v>
      </c>
      <c r="D90" s="29"/>
      <c r="E90" s="38" t="s">
        <v>128</v>
      </c>
      <c r="F90" s="22">
        <v>4000</v>
      </c>
      <c r="G90" s="22">
        <v>4000</v>
      </c>
      <c r="H90" s="22">
        <v>10993.04</v>
      </c>
      <c r="I90" s="22">
        <f t="shared" si="1"/>
        <v>274.82600000000002</v>
      </c>
    </row>
    <row r="91" spans="2:9" x14ac:dyDescent="0.25">
      <c r="B91" s="90">
        <v>34</v>
      </c>
      <c r="C91" s="91"/>
      <c r="D91" s="92"/>
      <c r="E91" s="39" t="s">
        <v>138</v>
      </c>
      <c r="F91" s="22">
        <v>0</v>
      </c>
      <c r="G91" s="22">
        <v>0</v>
      </c>
      <c r="H91" s="21">
        <v>690</v>
      </c>
      <c r="I91" s="22"/>
    </row>
    <row r="92" spans="2:9" ht="25.5" x14ac:dyDescent="0.25">
      <c r="B92" s="23"/>
      <c r="C92" s="27">
        <v>3434</v>
      </c>
      <c r="D92" s="29"/>
      <c r="E92" s="38" t="s">
        <v>222</v>
      </c>
      <c r="F92" s="22">
        <v>0</v>
      </c>
      <c r="G92" s="22">
        <v>0</v>
      </c>
      <c r="H92" s="22">
        <v>690</v>
      </c>
      <c r="I92" s="22"/>
    </row>
    <row r="93" spans="2:9" ht="51" x14ac:dyDescent="0.25">
      <c r="B93" s="90">
        <v>37</v>
      </c>
      <c r="C93" s="91"/>
      <c r="D93" s="92"/>
      <c r="E93" s="39" t="s">
        <v>187</v>
      </c>
      <c r="F93" s="22">
        <v>70000</v>
      </c>
      <c r="G93" s="22">
        <v>70000</v>
      </c>
      <c r="H93" s="21">
        <v>2837.5</v>
      </c>
      <c r="I93" s="22">
        <f t="shared" si="1"/>
        <v>4.0535714285714288</v>
      </c>
    </row>
    <row r="94" spans="2:9" ht="25.5" x14ac:dyDescent="0.25">
      <c r="B94" s="42"/>
      <c r="C94" s="43">
        <v>3721</v>
      </c>
      <c r="D94" s="28"/>
      <c r="E94" s="38" t="s">
        <v>152</v>
      </c>
      <c r="F94" s="22">
        <v>70000</v>
      </c>
      <c r="G94" s="22">
        <v>70000</v>
      </c>
      <c r="H94" s="22">
        <v>2837.5</v>
      </c>
      <c r="I94" s="22">
        <f t="shared" si="1"/>
        <v>4.0535714285714288</v>
      </c>
    </row>
  </sheetData>
  <mergeCells count="30">
    <mergeCell ref="B85:D85"/>
    <mergeCell ref="B91:D91"/>
    <mergeCell ref="B93:D93"/>
    <mergeCell ref="B75:D75"/>
    <mergeCell ref="B78:D78"/>
    <mergeCell ref="B81:D81"/>
    <mergeCell ref="B83:D83"/>
    <mergeCell ref="B84:D84"/>
    <mergeCell ref="B64:D64"/>
    <mergeCell ref="B65:D65"/>
    <mergeCell ref="B67:D67"/>
    <mergeCell ref="B68:D68"/>
    <mergeCell ref="B69:D69"/>
    <mergeCell ref="B23:D23"/>
    <mergeCell ref="B42:D42"/>
    <mergeCell ref="B45:D45"/>
    <mergeCell ref="B48:D48"/>
    <mergeCell ref="B49:D49"/>
    <mergeCell ref="B17:D17"/>
    <mergeCell ref="B3:I3"/>
    <mergeCell ref="B5:I5"/>
    <mergeCell ref="B7:E7"/>
    <mergeCell ref="B8:E8"/>
    <mergeCell ref="B9:D9"/>
    <mergeCell ref="B10:D10"/>
    <mergeCell ref="B11:D11"/>
    <mergeCell ref="B13:D13"/>
    <mergeCell ref="B14:D14"/>
    <mergeCell ref="B15:D15"/>
    <mergeCell ref="B16:D16"/>
  </mergeCells>
  <pageMargins left="0.25" right="0.25" top="0.75" bottom="0.75" header="0.3" footer="0.3"/>
  <pageSetup paperSize="9"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IZVORU FINANCIRAN</vt:lpstr>
      <vt:lpstr>RASHODI PREMA FUNKCIJSKOJ KL</vt:lpstr>
      <vt:lpstr>RAČUN FINANCIRANJA-EKONOMSKA KL</vt:lpstr>
      <vt:lpstr>RAČUN FINANCIRANJA PREMA IF</vt:lpstr>
      <vt:lpstr>II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Majstorovic</dc:creator>
  <cp:lastModifiedBy>Ljiljana Majstorovic</cp:lastModifiedBy>
  <cp:lastPrinted>2025-07-14T06:39:38Z</cp:lastPrinted>
  <dcterms:created xsi:type="dcterms:W3CDTF">2025-07-08T16:17:53Z</dcterms:created>
  <dcterms:modified xsi:type="dcterms:W3CDTF">2025-07-14T11:40:13Z</dcterms:modified>
</cp:coreProperties>
</file>